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H:\כללי\106\"/>
    </mc:Choice>
  </mc:AlternateContent>
  <xr:revisionPtr revIDLastSave="0" documentId="13_ncr:1_{C3242818-51DA-4BE8-8047-B231E90B2DB9}" xr6:coauthVersionLast="47" xr6:coauthVersionMax="47" xr10:uidLastSave="{00000000-0000-0000-0000-000000000000}"/>
  <bookViews>
    <workbookView xWindow="-108" yWindow="-108" windowWidth="23256" windowHeight="12576" activeTab="2" xr2:uid="{9AD2F54B-B403-482D-B7B8-2F9246F3593F}"/>
  </bookViews>
  <sheets>
    <sheet name="ראשי" sheetId="1" r:id="rId1"/>
    <sheet name="ספורטאים" sheetId="2" r:id="rId2"/>
    <sheet name="הישגיות" sheetId="3" r:id="rId3"/>
    <sheet name="מאמנים" sheetId="4" state="hidden" r:id="rId4"/>
    <sheet name="פרמטרים" sheetId="5" state="hidden" r:id="rId5"/>
  </sheets>
  <externalReferences>
    <externalReference r:id="rId6"/>
  </externalReferences>
  <definedNames>
    <definedName name="_xlnm._FilterDatabase" localSheetId="1" hidden="1">ספורטאים!$A$7:$J$367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2" l="1"/>
  <c r="I450" i="2" l="1"/>
  <c r="G450" i="2"/>
  <c r="I449" i="2"/>
  <c r="G449" i="2"/>
  <c r="I448" i="2"/>
  <c r="G448" i="2"/>
  <c r="I447" i="2"/>
  <c r="G447" i="2"/>
  <c r="I446" i="2"/>
  <c r="G446" i="2"/>
  <c r="I445" i="2"/>
  <c r="G445" i="2"/>
  <c r="I444" i="2"/>
  <c r="G444" i="2"/>
  <c r="I443" i="2"/>
  <c r="G443" i="2"/>
  <c r="I442" i="2"/>
  <c r="G442" i="2"/>
  <c r="I441" i="2"/>
  <c r="G441" i="2"/>
  <c r="I440" i="2"/>
  <c r="G440" i="2"/>
  <c r="I439" i="2"/>
  <c r="G439" i="2"/>
  <c r="I438" i="2"/>
  <c r="G438" i="2"/>
  <c r="I437" i="2"/>
  <c r="G437" i="2"/>
  <c r="I436" i="2"/>
  <c r="G436" i="2"/>
  <c r="I435" i="2"/>
  <c r="G435" i="2"/>
  <c r="I434" i="2"/>
  <c r="G434" i="2"/>
  <c r="I433" i="2"/>
  <c r="G433" i="2"/>
  <c r="I432" i="2"/>
  <c r="G432" i="2"/>
  <c r="I431" i="2"/>
  <c r="G431" i="2"/>
  <c r="I430" i="2"/>
  <c r="G430" i="2"/>
  <c r="I429" i="2"/>
  <c r="G429" i="2"/>
  <c r="I428" i="2"/>
  <c r="G428" i="2"/>
  <c r="I427" i="2"/>
  <c r="G427" i="2"/>
  <c r="I426" i="2"/>
  <c r="G426" i="2"/>
  <c r="I425" i="2"/>
  <c r="G425" i="2"/>
  <c r="I424" i="2"/>
  <c r="G424" i="2"/>
  <c r="I423" i="2"/>
  <c r="G423" i="2"/>
  <c r="I422" i="2"/>
  <c r="G422" i="2"/>
  <c r="I421" i="2"/>
  <c r="G421" i="2"/>
  <c r="I420" i="2"/>
  <c r="G420" i="2"/>
  <c r="I419" i="2"/>
  <c r="G419" i="2"/>
  <c r="I418" i="2"/>
  <c r="G418" i="2"/>
  <c r="I417" i="2"/>
  <c r="G417" i="2"/>
  <c r="I416" i="2"/>
  <c r="G416" i="2"/>
  <c r="I415" i="2"/>
  <c r="G415" i="2"/>
  <c r="I414" i="2"/>
  <c r="G414" i="2"/>
  <c r="I413" i="2"/>
  <c r="G413" i="2"/>
  <c r="I412" i="2"/>
  <c r="G412" i="2"/>
  <c r="I411" i="2"/>
  <c r="G411" i="2"/>
  <c r="I410" i="2"/>
  <c r="G410" i="2"/>
  <c r="I409" i="2"/>
  <c r="G409" i="2"/>
  <c r="I408" i="2"/>
  <c r="G408" i="2"/>
  <c r="I407" i="2"/>
  <c r="G407" i="2"/>
  <c r="I406" i="2"/>
  <c r="G406" i="2"/>
  <c r="I405" i="2"/>
  <c r="G405" i="2"/>
  <c r="I404" i="2"/>
  <c r="G404" i="2"/>
  <c r="I403" i="2"/>
  <c r="G403" i="2"/>
  <c r="I402" i="2"/>
  <c r="G402" i="2"/>
  <c r="I401" i="2"/>
  <c r="G401" i="2"/>
  <c r="I400" i="2"/>
  <c r="G400" i="2"/>
  <c r="I399" i="2"/>
  <c r="G399" i="2"/>
  <c r="I398" i="2"/>
  <c r="G398" i="2"/>
  <c r="I397" i="2"/>
  <c r="G397" i="2"/>
  <c r="I396" i="2"/>
  <c r="G396" i="2"/>
  <c r="I395" i="2"/>
  <c r="G395" i="2"/>
  <c r="I394" i="2"/>
  <c r="G394" i="2"/>
  <c r="I393" i="2"/>
  <c r="G393" i="2"/>
  <c r="I392" i="2"/>
  <c r="G392" i="2"/>
  <c r="I391" i="2"/>
  <c r="G391" i="2"/>
  <c r="I390" i="2"/>
  <c r="G390" i="2"/>
  <c r="I389" i="2"/>
  <c r="G389" i="2"/>
  <c r="I388" i="2"/>
  <c r="G388" i="2"/>
  <c r="I387" i="2"/>
  <c r="G387" i="2"/>
  <c r="I386" i="2"/>
  <c r="G386" i="2"/>
  <c r="I385" i="2"/>
  <c r="G385" i="2"/>
  <c r="I384" i="2"/>
  <c r="G384" i="2"/>
  <c r="I383" i="2"/>
  <c r="G383" i="2"/>
  <c r="I382" i="2"/>
  <c r="G382" i="2"/>
  <c r="I381" i="2"/>
  <c r="G381" i="2"/>
  <c r="I380" i="2"/>
  <c r="G380" i="2"/>
  <c r="I379" i="2"/>
  <c r="G379" i="2"/>
  <c r="I378" i="2"/>
  <c r="G378" i="2"/>
  <c r="I377" i="2"/>
  <c r="G377" i="2"/>
  <c r="I376" i="2"/>
  <c r="G376" i="2"/>
  <c r="I375" i="2"/>
  <c r="G375" i="2"/>
  <c r="I374" i="2"/>
  <c r="G374" i="2"/>
  <c r="I373" i="2"/>
  <c r="G373" i="2"/>
  <c r="I372" i="2"/>
  <c r="G372" i="2"/>
  <c r="I371" i="2"/>
  <c r="G371" i="2"/>
  <c r="I370" i="2"/>
  <c r="G370" i="2"/>
  <c r="I369" i="2"/>
  <c r="G369" i="2"/>
  <c r="I368" i="2"/>
  <c r="G368" i="2"/>
  <c r="I367" i="2"/>
  <c r="G367" i="2"/>
  <c r="I366" i="2"/>
  <c r="G366" i="2"/>
  <c r="I365" i="2"/>
  <c r="G365" i="2"/>
  <c r="I364" i="2"/>
  <c r="G364" i="2"/>
  <c r="I363" i="2"/>
  <c r="G363" i="2"/>
  <c r="I362" i="2"/>
  <c r="G362" i="2"/>
  <c r="I361" i="2"/>
  <c r="G361" i="2"/>
  <c r="I360" i="2"/>
  <c r="G360" i="2"/>
  <c r="I359" i="2"/>
  <c r="G359" i="2"/>
  <c r="I358" i="2"/>
  <c r="G358" i="2"/>
  <c r="I357" i="2"/>
  <c r="G357" i="2"/>
  <c r="I356" i="2"/>
  <c r="G356" i="2"/>
  <c r="I355" i="2"/>
  <c r="G355" i="2"/>
  <c r="I354" i="2"/>
  <c r="G354" i="2"/>
  <c r="I353" i="2"/>
  <c r="G353" i="2"/>
  <c r="I352" i="2"/>
  <c r="G352" i="2"/>
  <c r="I351" i="2"/>
  <c r="G351" i="2"/>
  <c r="I350" i="2"/>
  <c r="G350" i="2"/>
  <c r="I349" i="2"/>
  <c r="G349" i="2"/>
  <c r="I348" i="2"/>
  <c r="G348" i="2"/>
  <c r="I347" i="2"/>
  <c r="G347" i="2"/>
  <c r="I346" i="2"/>
  <c r="G346" i="2"/>
  <c r="I345" i="2"/>
  <c r="G345" i="2"/>
  <c r="I344" i="2"/>
  <c r="G344" i="2"/>
  <c r="I343" i="2"/>
  <c r="G343" i="2"/>
  <c r="I342" i="2"/>
  <c r="G342" i="2"/>
  <c r="I341" i="2"/>
  <c r="G341" i="2"/>
  <c r="I340" i="2"/>
  <c r="G340" i="2"/>
  <c r="I339" i="2"/>
  <c r="G339" i="2"/>
  <c r="I338" i="2"/>
  <c r="G338" i="2"/>
  <c r="I337" i="2"/>
  <c r="G337" i="2"/>
  <c r="I336" i="2"/>
  <c r="G336" i="2"/>
  <c r="I335" i="2"/>
  <c r="G335" i="2"/>
  <c r="I334" i="2"/>
  <c r="G334" i="2"/>
  <c r="I333" i="2"/>
  <c r="G333" i="2"/>
  <c r="I332" i="2"/>
  <c r="G332" i="2"/>
  <c r="I331" i="2"/>
  <c r="G331" i="2"/>
  <c r="I330" i="2"/>
  <c r="G330" i="2"/>
  <c r="I329" i="2"/>
  <c r="G329" i="2"/>
  <c r="I328" i="2"/>
  <c r="G328" i="2"/>
  <c r="I327" i="2"/>
  <c r="G327" i="2"/>
  <c r="I326" i="2"/>
  <c r="G326" i="2"/>
  <c r="I325" i="2"/>
  <c r="G325" i="2"/>
  <c r="I324" i="2"/>
  <c r="G324" i="2"/>
  <c r="I323" i="2"/>
  <c r="G323" i="2"/>
  <c r="I322" i="2"/>
  <c r="G322" i="2"/>
  <c r="I321" i="2"/>
  <c r="G321" i="2"/>
  <c r="I320" i="2"/>
  <c r="G320" i="2"/>
  <c r="I319" i="2"/>
  <c r="G319" i="2"/>
  <c r="I318" i="2"/>
  <c r="G318" i="2"/>
  <c r="I317" i="2"/>
  <c r="G317" i="2"/>
  <c r="I316" i="2"/>
  <c r="G316" i="2"/>
  <c r="I315" i="2"/>
  <c r="G315" i="2"/>
  <c r="I314" i="2"/>
  <c r="G314" i="2"/>
  <c r="I313" i="2"/>
  <c r="G313" i="2"/>
  <c r="I312" i="2"/>
  <c r="G312" i="2"/>
  <c r="I311" i="2"/>
  <c r="G311" i="2"/>
  <c r="I310" i="2"/>
  <c r="G310" i="2"/>
  <c r="I309" i="2"/>
  <c r="G309" i="2"/>
  <c r="I308" i="2"/>
  <c r="G308" i="2"/>
  <c r="I307" i="2"/>
  <c r="G307" i="2"/>
  <c r="I306" i="2"/>
  <c r="G306" i="2"/>
  <c r="I305" i="2"/>
  <c r="G305" i="2"/>
  <c r="I304" i="2"/>
  <c r="G304" i="2"/>
  <c r="I303" i="2"/>
  <c r="G303" i="2"/>
  <c r="I302" i="2"/>
  <c r="G302" i="2"/>
  <c r="I301" i="2"/>
  <c r="G301" i="2"/>
  <c r="I300" i="2"/>
  <c r="G300" i="2"/>
  <c r="I299" i="2"/>
  <c r="G299" i="2"/>
  <c r="I298" i="2"/>
  <c r="G298" i="2"/>
  <c r="I297" i="2"/>
  <c r="G297" i="2"/>
  <c r="I296" i="2"/>
  <c r="G296" i="2"/>
  <c r="I295" i="2"/>
  <c r="G295" i="2"/>
  <c r="I294" i="2"/>
  <c r="G294" i="2"/>
  <c r="I293" i="2"/>
  <c r="G293" i="2"/>
  <c r="I292" i="2"/>
  <c r="G292" i="2"/>
  <c r="I291" i="2"/>
  <c r="G291" i="2"/>
  <c r="I290" i="2"/>
  <c r="G290" i="2"/>
  <c r="I289" i="2"/>
  <c r="G289" i="2"/>
  <c r="I288" i="2"/>
  <c r="G288" i="2"/>
  <c r="I287" i="2"/>
  <c r="G287" i="2"/>
  <c r="I286" i="2"/>
  <c r="G286" i="2"/>
  <c r="I285" i="2"/>
  <c r="G285" i="2"/>
  <c r="I284" i="2"/>
  <c r="G284" i="2"/>
  <c r="I283" i="2"/>
  <c r="G283" i="2"/>
  <c r="I282" i="2"/>
  <c r="G282" i="2"/>
  <c r="I281" i="2"/>
  <c r="G281" i="2"/>
  <c r="I280" i="2"/>
  <c r="G280" i="2"/>
  <c r="I279" i="2"/>
  <c r="G279" i="2"/>
  <c r="I278" i="2"/>
  <c r="G278" i="2"/>
  <c r="I277" i="2"/>
  <c r="G277" i="2"/>
  <c r="I276" i="2"/>
  <c r="G276" i="2"/>
  <c r="I275" i="2"/>
  <c r="G275" i="2"/>
  <c r="I274" i="2"/>
  <c r="G274" i="2"/>
  <c r="I273" i="2"/>
  <c r="G273" i="2"/>
  <c r="I272" i="2"/>
  <c r="G272" i="2"/>
  <c r="I271" i="2"/>
  <c r="G271" i="2"/>
  <c r="I270" i="2"/>
  <c r="G270" i="2"/>
  <c r="I269" i="2"/>
  <c r="G269" i="2"/>
  <c r="I268" i="2"/>
  <c r="G268" i="2"/>
  <c r="I267" i="2"/>
  <c r="G267" i="2"/>
  <c r="I266" i="2"/>
  <c r="G266" i="2"/>
  <c r="I265" i="2"/>
  <c r="G265" i="2"/>
  <c r="I264" i="2"/>
  <c r="G264" i="2"/>
  <c r="I263" i="2"/>
  <c r="G263" i="2"/>
  <c r="I262" i="2"/>
  <c r="G262" i="2"/>
  <c r="I261" i="2"/>
  <c r="G261" i="2"/>
  <c r="I260" i="2"/>
  <c r="G260" i="2"/>
  <c r="I259" i="2"/>
  <c r="G259" i="2"/>
  <c r="I258" i="2"/>
  <c r="G258" i="2"/>
  <c r="I257" i="2"/>
  <c r="G257" i="2"/>
  <c r="I256" i="2"/>
  <c r="G256" i="2"/>
  <c r="I255" i="2"/>
  <c r="G255" i="2"/>
  <c r="I254" i="2"/>
  <c r="G254" i="2"/>
  <c r="I253" i="2"/>
  <c r="G253" i="2"/>
  <c r="I252" i="2"/>
  <c r="G252" i="2"/>
  <c r="I251" i="2"/>
  <c r="G251" i="2"/>
  <c r="I250" i="2"/>
  <c r="G250" i="2"/>
  <c r="I249" i="2"/>
  <c r="G249" i="2"/>
  <c r="I248" i="2"/>
  <c r="G248" i="2"/>
  <c r="I247" i="2"/>
  <c r="G247" i="2"/>
  <c r="I246" i="2"/>
  <c r="G246" i="2"/>
  <c r="I245" i="2"/>
  <c r="G245" i="2"/>
  <c r="I244" i="2"/>
  <c r="G244" i="2"/>
  <c r="I243" i="2"/>
  <c r="G243" i="2"/>
  <c r="I242" i="2"/>
  <c r="G242" i="2"/>
  <c r="I241" i="2"/>
  <c r="G241" i="2"/>
  <c r="I240" i="2"/>
  <c r="G240" i="2"/>
  <c r="I239" i="2"/>
  <c r="G239" i="2"/>
  <c r="I238" i="2"/>
  <c r="G238" i="2"/>
  <c r="I237" i="2"/>
  <c r="G237" i="2"/>
  <c r="I236" i="2"/>
  <c r="G236" i="2"/>
  <c r="I235" i="2"/>
  <c r="G235" i="2"/>
  <c r="I234" i="2"/>
  <c r="G234" i="2"/>
  <c r="I233" i="2"/>
  <c r="G233" i="2"/>
  <c r="I232" i="2"/>
  <c r="G232" i="2"/>
  <c r="I231" i="2"/>
  <c r="G231" i="2"/>
  <c r="I230" i="2"/>
  <c r="G230" i="2"/>
  <c r="I229" i="2"/>
  <c r="G229" i="2"/>
  <c r="I228" i="2"/>
  <c r="G228" i="2"/>
  <c r="I227" i="2"/>
  <c r="G227" i="2"/>
  <c r="I226" i="2"/>
  <c r="G226" i="2"/>
  <c r="I225" i="2"/>
  <c r="G225" i="2"/>
  <c r="I224" i="2"/>
  <c r="G224" i="2"/>
  <c r="I223" i="2"/>
  <c r="G223" i="2"/>
  <c r="I222" i="2"/>
  <c r="G222" i="2"/>
  <c r="I221" i="2"/>
  <c r="G221" i="2"/>
  <c r="I220" i="2"/>
  <c r="G220" i="2"/>
  <c r="I219" i="2"/>
  <c r="G219" i="2"/>
  <c r="I218" i="2"/>
  <c r="G218" i="2"/>
  <c r="I217" i="2"/>
  <c r="G217" i="2"/>
  <c r="I216" i="2"/>
  <c r="G216" i="2"/>
  <c r="I215" i="2"/>
  <c r="G215" i="2"/>
  <c r="I214" i="2"/>
  <c r="G214" i="2"/>
  <c r="I213" i="2"/>
  <c r="G213" i="2"/>
  <c r="I212" i="2"/>
  <c r="G212" i="2"/>
  <c r="I211" i="2"/>
  <c r="G211" i="2"/>
  <c r="I210" i="2"/>
  <c r="G210" i="2"/>
  <c r="I209" i="2"/>
  <c r="G209" i="2"/>
  <c r="I208" i="2"/>
  <c r="G208" i="2"/>
  <c r="I207" i="2"/>
  <c r="G207" i="2"/>
  <c r="I206" i="2"/>
  <c r="G206" i="2"/>
  <c r="I205" i="2"/>
  <c r="G205" i="2"/>
  <c r="I204" i="2"/>
  <c r="G204" i="2"/>
  <c r="I203" i="2"/>
  <c r="G203" i="2"/>
  <c r="I202" i="2"/>
  <c r="G202" i="2"/>
  <c r="I201" i="2"/>
  <c r="G201" i="2"/>
  <c r="I200" i="2"/>
  <c r="G200" i="2"/>
  <c r="I199" i="2"/>
  <c r="G199" i="2"/>
  <c r="I198" i="2"/>
  <c r="G198" i="2"/>
  <c r="I197" i="2"/>
  <c r="G197" i="2"/>
  <c r="I196" i="2"/>
  <c r="G196" i="2"/>
  <c r="I195" i="2"/>
  <c r="G195" i="2"/>
  <c r="I194" i="2"/>
  <c r="G194" i="2"/>
  <c r="I193" i="2"/>
  <c r="G193" i="2"/>
  <c r="I192" i="2"/>
  <c r="G192" i="2"/>
  <c r="I191" i="2"/>
  <c r="G191" i="2"/>
  <c r="I190" i="2"/>
  <c r="G190" i="2"/>
  <c r="I189" i="2"/>
  <c r="G189" i="2"/>
  <c r="I188" i="2"/>
  <c r="G188" i="2"/>
  <c r="I187" i="2"/>
  <c r="G187" i="2"/>
  <c r="I186" i="2"/>
  <c r="G186" i="2"/>
  <c r="I185" i="2"/>
  <c r="G185" i="2"/>
  <c r="I184" i="2"/>
  <c r="G184" i="2"/>
  <c r="I183" i="2"/>
  <c r="G183" i="2"/>
  <c r="I182" i="2"/>
  <c r="G182" i="2"/>
  <c r="I181" i="2"/>
  <c r="G181" i="2"/>
  <c r="I180" i="2"/>
  <c r="G180" i="2"/>
  <c r="I179" i="2"/>
  <c r="G179" i="2"/>
  <c r="I178" i="2"/>
  <c r="G178" i="2"/>
  <c r="I177" i="2"/>
  <c r="G177" i="2"/>
  <c r="I176" i="2"/>
  <c r="G176" i="2"/>
  <c r="I175" i="2"/>
  <c r="G175" i="2"/>
  <c r="I174" i="2"/>
  <c r="G174" i="2"/>
  <c r="I173" i="2"/>
  <c r="G173" i="2"/>
  <c r="I172" i="2"/>
  <c r="G172" i="2"/>
  <c r="I171" i="2"/>
  <c r="G171" i="2"/>
  <c r="I170" i="2"/>
  <c r="G170" i="2"/>
  <c r="I169" i="2"/>
  <c r="G169" i="2"/>
  <c r="I168" i="2"/>
  <c r="G168" i="2"/>
  <c r="I167" i="2"/>
  <c r="G167" i="2"/>
  <c r="I166" i="2"/>
  <c r="G166" i="2"/>
  <c r="I165" i="2"/>
  <c r="G165" i="2"/>
  <c r="I164" i="2"/>
  <c r="G164" i="2"/>
  <c r="I163" i="2"/>
  <c r="G163" i="2"/>
  <c r="I162" i="2"/>
  <c r="G162" i="2"/>
  <c r="I161" i="2"/>
  <c r="G161" i="2"/>
  <c r="I160" i="2"/>
  <c r="G160" i="2"/>
  <c r="I159" i="2"/>
  <c r="G159" i="2"/>
  <c r="I158" i="2"/>
  <c r="G158" i="2"/>
  <c r="I157" i="2"/>
  <c r="G157" i="2"/>
  <c r="I156" i="2"/>
  <c r="G156" i="2"/>
  <c r="I155" i="2"/>
  <c r="G155" i="2"/>
  <c r="I154" i="2"/>
  <c r="G154" i="2"/>
  <c r="I153" i="2"/>
  <c r="G153" i="2"/>
  <c r="I152" i="2"/>
  <c r="G152" i="2"/>
  <c r="I151" i="2"/>
  <c r="G151" i="2"/>
  <c r="I150" i="2"/>
  <c r="G150" i="2"/>
  <c r="I149" i="2"/>
  <c r="G149" i="2"/>
  <c r="I148" i="2"/>
  <c r="G148" i="2"/>
  <c r="I147" i="2"/>
  <c r="G147" i="2"/>
  <c r="I146" i="2"/>
  <c r="G146" i="2"/>
  <c r="I145" i="2"/>
  <c r="G145" i="2"/>
  <c r="I144" i="2"/>
  <c r="G144" i="2"/>
  <c r="I143" i="2"/>
  <c r="G143" i="2"/>
  <c r="I142" i="2"/>
  <c r="G142" i="2"/>
  <c r="I141" i="2"/>
  <c r="G141" i="2"/>
  <c r="I140" i="2"/>
  <c r="G140" i="2"/>
  <c r="I139" i="2"/>
  <c r="G139" i="2"/>
  <c r="I138" i="2"/>
  <c r="G138" i="2"/>
  <c r="I137" i="2"/>
  <c r="G137" i="2"/>
  <c r="I136" i="2"/>
  <c r="G136" i="2"/>
  <c r="I135" i="2"/>
  <c r="G135" i="2"/>
  <c r="I134" i="2"/>
  <c r="G134" i="2"/>
  <c r="I133" i="2"/>
  <c r="G133" i="2"/>
  <c r="I132" i="2"/>
  <c r="G132" i="2"/>
  <c r="I131" i="2"/>
  <c r="G131" i="2"/>
  <c r="I130" i="2"/>
  <c r="G130" i="2"/>
  <c r="I129" i="2"/>
  <c r="G129" i="2"/>
  <c r="I128" i="2"/>
  <c r="G128" i="2"/>
  <c r="I127" i="2"/>
  <c r="G127" i="2"/>
  <c r="I126" i="2"/>
  <c r="G126" i="2"/>
  <c r="I125" i="2"/>
  <c r="G125" i="2"/>
  <c r="I124" i="2"/>
  <c r="G124" i="2"/>
  <c r="I123" i="2"/>
  <c r="G123" i="2"/>
  <c r="I122" i="2"/>
  <c r="G122" i="2"/>
  <c r="I121" i="2"/>
  <c r="G121" i="2"/>
  <c r="I120" i="2"/>
  <c r="G120" i="2"/>
  <c r="I119" i="2"/>
  <c r="G119" i="2"/>
  <c r="I118" i="2"/>
  <c r="G118" i="2"/>
  <c r="I117" i="2"/>
  <c r="G117" i="2"/>
  <c r="I116" i="2"/>
  <c r="G116" i="2"/>
  <c r="I115" i="2"/>
  <c r="G115" i="2"/>
  <c r="I114" i="2"/>
  <c r="G114" i="2"/>
  <c r="I113" i="2"/>
  <c r="G113" i="2"/>
  <c r="I112" i="2"/>
  <c r="G112" i="2"/>
  <c r="I111" i="2"/>
  <c r="G111" i="2"/>
  <c r="I110" i="2"/>
  <c r="G110" i="2"/>
  <c r="I109" i="2"/>
  <c r="G109" i="2"/>
  <c r="I108" i="2"/>
  <c r="G108" i="2"/>
  <c r="I107" i="2"/>
  <c r="G107" i="2"/>
  <c r="I106" i="2"/>
  <c r="G106" i="2"/>
  <c r="I105" i="2"/>
  <c r="G105" i="2"/>
  <c r="I104" i="2"/>
  <c r="G104" i="2"/>
  <c r="I103" i="2"/>
  <c r="G103" i="2"/>
  <c r="I102" i="2"/>
  <c r="G102" i="2"/>
  <c r="I101" i="2"/>
  <c r="G101" i="2"/>
  <c r="I100" i="2"/>
  <c r="G100" i="2"/>
  <c r="I99" i="2"/>
  <c r="G99" i="2"/>
  <c r="I98" i="2"/>
  <c r="G98" i="2"/>
  <c r="I97" i="2"/>
  <c r="G97" i="2"/>
  <c r="I96" i="2"/>
  <c r="G96" i="2"/>
  <c r="I95" i="2"/>
  <c r="G95" i="2"/>
  <c r="I94" i="2"/>
  <c r="G94" i="2"/>
  <c r="I93" i="2"/>
  <c r="G93" i="2"/>
  <c r="I92" i="2"/>
  <c r="G92" i="2"/>
  <c r="I91" i="2"/>
  <c r="G91" i="2"/>
  <c r="I90" i="2"/>
  <c r="G90" i="2"/>
  <c r="I89" i="2"/>
  <c r="G89" i="2"/>
  <c r="I88" i="2"/>
  <c r="G88" i="2"/>
  <c r="I87" i="2"/>
  <c r="G87" i="2"/>
  <c r="I86" i="2"/>
  <c r="G86" i="2"/>
  <c r="I85" i="2"/>
  <c r="G85" i="2"/>
  <c r="I84" i="2"/>
  <c r="G84" i="2"/>
  <c r="I83" i="2"/>
  <c r="G83" i="2"/>
  <c r="I82" i="2"/>
  <c r="G82" i="2"/>
  <c r="I81" i="2"/>
  <c r="G81" i="2"/>
  <c r="I80" i="2"/>
  <c r="G80" i="2"/>
  <c r="I79" i="2"/>
  <c r="G79" i="2"/>
  <c r="I78" i="2"/>
  <c r="G78" i="2"/>
  <c r="I77" i="2"/>
  <c r="G77" i="2"/>
  <c r="I76" i="2"/>
  <c r="G76" i="2"/>
  <c r="I75" i="2"/>
  <c r="G75" i="2"/>
  <c r="I74" i="2"/>
  <c r="G74" i="2"/>
  <c r="I73" i="2"/>
  <c r="G73" i="2"/>
  <c r="I72" i="2"/>
  <c r="G72" i="2"/>
  <c r="I71" i="2"/>
  <c r="G71" i="2"/>
  <c r="I70" i="2"/>
  <c r="G70" i="2"/>
  <c r="I69" i="2"/>
  <c r="G69" i="2"/>
  <c r="I68" i="2"/>
  <c r="G68" i="2"/>
  <c r="I67" i="2"/>
  <c r="G67" i="2"/>
  <c r="I66" i="2"/>
  <c r="G66" i="2"/>
  <c r="I65" i="2"/>
  <c r="G65" i="2"/>
  <c r="I64" i="2"/>
  <c r="G64" i="2"/>
  <c r="I63" i="2"/>
  <c r="G63" i="2"/>
  <c r="I62" i="2"/>
  <c r="G62" i="2"/>
  <c r="I61" i="2"/>
  <c r="G61" i="2"/>
  <c r="I60" i="2"/>
  <c r="G60" i="2"/>
  <c r="I59" i="2"/>
  <c r="G59" i="2"/>
  <c r="I58" i="2"/>
  <c r="G58" i="2"/>
  <c r="I57" i="2"/>
  <c r="G57" i="2"/>
  <c r="I56" i="2"/>
  <c r="G56" i="2"/>
  <c r="I55" i="2"/>
  <c r="G55" i="2"/>
  <c r="I54" i="2"/>
  <c r="G54" i="2"/>
  <c r="I53" i="2"/>
  <c r="G53" i="2"/>
  <c r="I52" i="2"/>
  <c r="G52" i="2"/>
  <c r="I51" i="2"/>
  <c r="G51" i="2"/>
  <c r="I50" i="2"/>
  <c r="G50" i="2"/>
  <c r="I49" i="2"/>
  <c r="G49" i="2"/>
  <c r="I48" i="2"/>
  <c r="G48" i="2"/>
  <c r="I47" i="2"/>
  <c r="G47" i="2"/>
  <c r="I46" i="2"/>
  <c r="G46" i="2"/>
  <c r="I45" i="2"/>
  <c r="G45" i="2"/>
  <c r="I44" i="2"/>
  <c r="G44" i="2"/>
  <c r="I43" i="2"/>
  <c r="G43" i="2"/>
  <c r="I42" i="2"/>
  <c r="G42" i="2"/>
  <c r="I41" i="2"/>
  <c r="G41" i="2"/>
  <c r="I40" i="2"/>
  <c r="G40" i="2"/>
  <c r="I39" i="2"/>
  <c r="G39" i="2"/>
  <c r="I38" i="2"/>
  <c r="G38" i="2"/>
  <c r="I37" i="2"/>
  <c r="G37" i="2"/>
  <c r="I36" i="2"/>
  <c r="G36" i="2"/>
  <c r="I35" i="2"/>
  <c r="G35" i="2"/>
  <c r="I34" i="2"/>
  <c r="G34" i="2"/>
  <c r="I33" i="2"/>
  <c r="G33" i="2"/>
  <c r="I32" i="2"/>
  <c r="G32" i="2"/>
  <c r="I31" i="2"/>
  <c r="G31" i="2"/>
  <c r="I30" i="2"/>
  <c r="G30" i="2"/>
  <c r="I29" i="2"/>
  <c r="G29" i="2"/>
  <c r="I28" i="2"/>
  <c r="G28" i="2"/>
  <c r="I27" i="2"/>
  <c r="G27" i="2"/>
  <c r="I26" i="2"/>
  <c r="G26" i="2"/>
  <c r="I25" i="2"/>
  <c r="G25" i="2"/>
  <c r="I24" i="2"/>
  <c r="G24" i="2"/>
  <c r="I23" i="2"/>
  <c r="G23" i="2"/>
  <c r="I22" i="2"/>
  <c r="G22" i="2"/>
  <c r="I21" i="2"/>
  <c r="G21" i="2"/>
  <c r="I20" i="2"/>
  <c r="G20" i="2"/>
  <c r="I19" i="2"/>
  <c r="G19" i="2"/>
  <c r="I18" i="2"/>
  <c r="G18" i="2"/>
  <c r="I17" i="2"/>
  <c r="G17" i="2"/>
  <c r="I16" i="2"/>
  <c r="G16" i="2"/>
  <c r="I15" i="2"/>
  <c r="G15" i="2"/>
  <c r="I14" i="2"/>
  <c r="G14" i="2"/>
  <c r="I13" i="2"/>
  <c r="G13" i="2"/>
  <c r="I12" i="2"/>
  <c r="G12" i="2"/>
  <c r="I11" i="2"/>
  <c r="G11" i="2"/>
  <c r="I10" i="2"/>
  <c r="G10" i="2"/>
  <c r="I9" i="2"/>
  <c r="G9" i="2"/>
  <c r="I8" i="2"/>
  <c r="G8" i="2" l="1"/>
  <c r="U2" i="3" l="1"/>
  <c r="G5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H22" i="4"/>
  <c r="G22" i="4"/>
  <c r="H21" i="4"/>
  <c r="G21" i="4"/>
  <c r="H20" i="4"/>
  <c r="G20" i="4"/>
  <c r="H19" i="4"/>
  <c r="G19" i="4"/>
  <c r="H18" i="4"/>
  <c r="G18" i="4"/>
  <c r="H17" i="4"/>
  <c r="G17" i="4"/>
  <c r="H16" i="4"/>
  <c r="G16" i="4"/>
  <c r="H15" i="4"/>
  <c r="G15" i="4"/>
  <c r="H14" i="4"/>
  <c r="G14" i="4"/>
  <c r="H13" i="4"/>
  <c r="G13" i="4"/>
  <c r="H12" i="4"/>
  <c r="G12" i="4"/>
  <c r="H11" i="4"/>
  <c r="G11" i="4"/>
  <c r="H10" i="4"/>
  <c r="G10" i="4"/>
  <c r="H9" i="4"/>
  <c r="G9" i="4"/>
  <c r="H8" i="4"/>
  <c r="G8" i="4"/>
  <c r="H7" i="4"/>
  <c r="G7" i="4"/>
  <c r="H6" i="4"/>
  <c r="G6" i="4"/>
  <c r="I2" i="2" l="1"/>
  <c r="I1" i="2"/>
  <c r="C3" i="5"/>
  <c r="M17" i="2" l="1"/>
  <c r="R17" i="2" s="1"/>
  <c r="P26" i="2" l="1"/>
  <c r="P25" i="2"/>
  <c r="P24" i="2"/>
  <c r="P23" i="2"/>
  <c r="B1" i="2"/>
  <c r="B2" i="2"/>
  <c r="D2" i="2"/>
  <c r="B6" i="1"/>
  <c r="H55" i="4"/>
  <c r="H54" i="4"/>
  <c r="H53" i="4"/>
  <c r="H52" i="4"/>
  <c r="H51" i="4"/>
  <c r="H50" i="4"/>
  <c r="H49" i="4"/>
  <c r="H48" i="4"/>
  <c r="H47" i="4"/>
  <c r="H46" i="4"/>
  <c r="H45" i="4"/>
  <c r="H44" i="4"/>
  <c r="H43" i="4"/>
  <c r="H42" i="4"/>
  <c r="H41" i="4"/>
  <c r="H40" i="4"/>
  <c r="H39" i="4"/>
  <c r="H38" i="4"/>
  <c r="H37" i="4"/>
  <c r="H36" i="4"/>
  <c r="H35" i="4"/>
  <c r="G35" i="4"/>
  <c r="H34" i="4"/>
  <c r="G34" i="4"/>
  <c r="H33" i="4"/>
  <c r="G33" i="4"/>
  <c r="H32" i="4"/>
  <c r="G32" i="4"/>
  <c r="H31" i="4"/>
  <c r="G31" i="4"/>
  <c r="H30" i="4"/>
  <c r="G30" i="4"/>
  <c r="H29" i="4"/>
  <c r="G29" i="4"/>
  <c r="H28" i="4"/>
  <c r="G28" i="4"/>
  <c r="H27" i="4"/>
  <c r="G27" i="4"/>
  <c r="H26" i="4"/>
  <c r="G26" i="4"/>
  <c r="H25" i="4"/>
  <c r="G25" i="4"/>
  <c r="H24" i="4"/>
  <c r="G24" i="4"/>
  <c r="H23" i="4"/>
  <c r="G23" i="4"/>
  <c r="C2" i="4"/>
  <c r="L3" i="4" l="1"/>
  <c r="U11" i="2"/>
  <c r="T11" i="2"/>
  <c r="P11" i="2"/>
  <c r="N11" i="2" s="1"/>
  <c r="O11" i="2"/>
  <c r="M11" i="2" s="1"/>
  <c r="K3" i="4"/>
  <c r="B7" i="1" s="1"/>
  <c r="B2" i="3"/>
  <c r="H2" i="3"/>
  <c r="S28" i="3"/>
  <c r="Q28" i="3"/>
  <c r="R28" i="3" s="1"/>
  <c r="N28" i="3" a="1"/>
  <c r="N28" i="3" s="1"/>
  <c r="O28" i="3" s="1" a="1"/>
  <c r="O28" i="3" s="1"/>
  <c r="P28" i="3" s="1"/>
  <c r="I28" i="3"/>
  <c r="S27" i="3"/>
  <c r="Q27" i="3"/>
  <c r="R27" i="3" s="1"/>
  <c r="N27" i="3" a="1"/>
  <c r="N27" i="3" s="1"/>
  <c r="O27" i="3" s="1" a="1"/>
  <c r="O27" i="3" s="1"/>
  <c r="P27" i="3" s="1"/>
  <c r="I27" i="3"/>
  <c r="S26" i="3"/>
  <c r="Q26" i="3"/>
  <c r="R26" i="3" s="1"/>
  <c r="N26" i="3" a="1"/>
  <c r="N26" i="3" s="1"/>
  <c r="O26" i="3" s="1" a="1"/>
  <c r="O26" i="3" s="1"/>
  <c r="P26" i="3" s="1"/>
  <c r="I26" i="3"/>
  <c r="S25" i="3"/>
  <c r="Q25" i="3"/>
  <c r="R25" i="3" s="1"/>
  <c r="N25" i="3"/>
  <c r="O25" i="3" s="1" a="1"/>
  <c r="O25" i="3" s="1"/>
  <c r="P25" i="3" s="1"/>
  <c r="N25" i="3" a="1"/>
  <c r="I25" i="3"/>
  <c r="S24" i="3"/>
  <c r="Q24" i="3"/>
  <c r="R24" i="3" s="1"/>
  <c r="N24" i="3" a="1"/>
  <c r="N24" i="3" s="1"/>
  <c r="O24" i="3" s="1" a="1"/>
  <c r="O24" i="3" s="1"/>
  <c r="P24" i="3" s="1"/>
  <c r="I24" i="3"/>
  <c r="S23" i="3"/>
  <c r="Q23" i="3"/>
  <c r="R23" i="3" s="1"/>
  <c r="N23" i="3" a="1"/>
  <c r="N23" i="3" s="1"/>
  <c r="O23" i="3" s="1" a="1"/>
  <c r="O23" i="3" s="1"/>
  <c r="P23" i="3" s="1"/>
  <c r="I23" i="3"/>
  <c r="S22" i="3"/>
  <c r="R22" i="3"/>
  <c r="Q22" i="3"/>
  <c r="N22" i="3" a="1"/>
  <c r="N22" i="3" s="1"/>
  <c r="O22" i="3" s="1" a="1"/>
  <c r="O22" i="3" s="1"/>
  <c r="P22" i="3" s="1"/>
  <c r="I22" i="3"/>
  <c r="S21" i="3"/>
  <c r="Q21" i="3"/>
  <c r="R21" i="3" s="1"/>
  <c r="N21" i="3" a="1"/>
  <c r="N21" i="3" s="1"/>
  <c r="O21" i="3" s="1" a="1"/>
  <c r="O21" i="3" s="1"/>
  <c r="P21" i="3" s="1"/>
  <c r="I21" i="3"/>
  <c r="S20" i="3"/>
  <c r="Q20" i="3"/>
  <c r="R20" i="3" s="1"/>
  <c r="N20" i="3" a="1"/>
  <c r="N20" i="3" s="1"/>
  <c r="O20" i="3" s="1" a="1"/>
  <c r="O20" i="3" s="1"/>
  <c r="P20" i="3" s="1"/>
  <c r="I20" i="3"/>
  <c r="S19" i="3"/>
  <c r="Q19" i="3"/>
  <c r="R19" i="3" s="1"/>
  <c r="N19" i="3" a="1"/>
  <c r="N19" i="3" s="1"/>
  <c r="O19" i="3" s="1" a="1"/>
  <c r="O19" i="3" s="1"/>
  <c r="P19" i="3" s="1"/>
  <c r="I19" i="3"/>
  <c r="S18" i="3"/>
  <c r="Q18" i="3"/>
  <c r="R18" i="3" s="1"/>
  <c r="N18" i="3" a="1"/>
  <c r="N18" i="3" s="1"/>
  <c r="O18" i="3" s="1" a="1"/>
  <c r="O18" i="3" s="1"/>
  <c r="P18" i="3" s="1"/>
  <c r="I18" i="3"/>
  <c r="S17" i="3"/>
  <c r="Q17" i="3"/>
  <c r="R17" i="3" s="1"/>
  <c r="N17" i="3" a="1"/>
  <c r="N17" i="3" s="1"/>
  <c r="O17" i="3" s="1" a="1"/>
  <c r="O17" i="3" s="1"/>
  <c r="P17" i="3" s="1"/>
  <c r="I17" i="3"/>
  <c r="S16" i="3"/>
  <c r="Q16" i="3"/>
  <c r="R16" i="3" s="1"/>
  <c r="N16" i="3" a="1"/>
  <c r="N16" i="3" s="1"/>
  <c r="O16" i="3" s="1" a="1"/>
  <c r="O16" i="3" s="1"/>
  <c r="P16" i="3" s="1"/>
  <c r="I16" i="3"/>
  <c r="S15" i="3"/>
  <c r="Q15" i="3"/>
  <c r="R15" i="3" s="1"/>
  <c r="N15" i="3" a="1"/>
  <c r="N15" i="3" s="1"/>
  <c r="O15" i="3" s="1" a="1"/>
  <c r="O15" i="3" s="1"/>
  <c r="P15" i="3" s="1"/>
  <c r="I15" i="3"/>
  <c r="S14" i="3"/>
  <c r="Q14" i="3"/>
  <c r="R14" i="3" s="1"/>
  <c r="N14" i="3" a="1"/>
  <c r="N14" i="3" s="1"/>
  <c r="O14" i="3" s="1" a="1"/>
  <c r="O14" i="3" s="1"/>
  <c r="P14" i="3" s="1"/>
  <c r="I14" i="3"/>
  <c r="S13" i="3"/>
  <c r="Q13" i="3"/>
  <c r="R13" i="3" s="1"/>
  <c r="N13" i="3" a="1"/>
  <c r="N13" i="3" s="1"/>
  <c r="O13" i="3" s="1" a="1"/>
  <c r="O13" i="3" s="1"/>
  <c r="P13" i="3" s="1"/>
  <c r="I13" i="3"/>
  <c r="S12" i="3"/>
  <c r="Q12" i="3"/>
  <c r="R12" i="3" s="1"/>
  <c r="N12" i="3" a="1"/>
  <c r="N12" i="3" s="1"/>
  <c r="O12" i="3" s="1" a="1"/>
  <c r="O12" i="3" s="1"/>
  <c r="P12" i="3" s="1"/>
  <c r="I12" i="3"/>
  <c r="S11" i="3"/>
  <c r="Q11" i="3"/>
  <c r="R11" i="3" s="1"/>
  <c r="N11" i="3" a="1"/>
  <c r="N11" i="3" s="1"/>
  <c r="O11" i="3" s="1" a="1"/>
  <c r="O11" i="3" s="1"/>
  <c r="P11" i="3" s="1"/>
  <c r="I11" i="3"/>
  <c r="Q10" i="3"/>
  <c r="R10" i="3" s="1"/>
  <c r="N10" i="3" a="1"/>
  <c r="N10" i="3" s="1"/>
  <c r="O10" i="3" s="1" a="1"/>
  <c r="O10" i="3" s="1"/>
  <c r="P10" i="3" s="1"/>
  <c r="S10" i="3" s="1"/>
  <c r="I10" i="3"/>
  <c r="Q9" i="3"/>
  <c r="R9" i="3" s="1"/>
  <c r="N9" i="3" a="1"/>
  <c r="N9" i="3" s="1"/>
  <c r="O9" i="3" s="1" a="1"/>
  <c r="O9" i="3" s="1"/>
  <c r="P9" i="3" s="1"/>
  <c r="S9" i="3" s="1"/>
  <c r="I9" i="3"/>
  <c r="Q8" i="3"/>
  <c r="R8" i="3" s="1"/>
  <c r="N8" i="3" a="1"/>
  <c r="N8" i="3" s="1"/>
  <c r="O8" i="3" s="1" a="1"/>
  <c r="O8" i="3" s="1"/>
  <c r="P8" i="3" s="1"/>
  <c r="S8" i="3" s="1"/>
  <c r="I8" i="3"/>
  <c r="Q7" i="3"/>
  <c r="R7" i="3" s="1"/>
  <c r="N7" i="3" a="1"/>
  <c r="N7" i="3" s="1"/>
  <c r="O7" i="3" s="1" a="1"/>
  <c r="O7" i="3" s="1"/>
  <c r="P7" i="3" s="1"/>
  <c r="S7" i="3" s="1"/>
  <c r="I7" i="3"/>
  <c r="Q6" i="3"/>
  <c r="R6" i="3" s="1"/>
  <c r="N6" i="3" a="1"/>
  <c r="N6" i="3" s="1"/>
  <c r="O6" i="3" s="1" a="1"/>
  <c r="O6" i="3" s="1"/>
  <c r="P6" i="3" s="1"/>
  <c r="S6" i="3" s="1"/>
  <c r="I6" i="3"/>
  <c r="D5" i="2"/>
  <c r="B5" i="2"/>
  <c r="D4" i="2"/>
  <c r="B4" i="2"/>
  <c r="D3" i="2"/>
  <c r="B3" i="2"/>
  <c r="U12" i="2" l="1"/>
  <c r="T13" i="2" s="1"/>
  <c r="U14" i="2" s="1"/>
  <c r="T14" i="2" s="1"/>
  <c r="U15" i="2" s="1"/>
  <c r="T15" i="2" s="1"/>
  <c r="U16" i="2" s="1"/>
  <c r="T16" i="2" s="1"/>
  <c r="U17" i="2" s="1"/>
  <c r="T12" i="2"/>
  <c r="U13" i="2" s="1"/>
  <c r="U10" i="2"/>
  <c r="T10" i="2"/>
  <c r="P12" i="2"/>
  <c r="N12" i="2" s="1"/>
  <c r="R11" i="2"/>
  <c r="O12" i="2"/>
  <c r="M12" i="2" s="1"/>
  <c r="O10" i="2"/>
  <c r="P10" i="2"/>
  <c r="F5" i="2"/>
  <c r="M10" i="2" l="1"/>
  <c r="S11" i="2"/>
  <c r="P13" i="2"/>
  <c r="R12" i="2"/>
  <c r="O13" i="2"/>
  <c r="M13" i="2" s="1"/>
  <c r="S12" i="2"/>
  <c r="N13" i="2" l="1"/>
  <c r="S13" i="2" s="1"/>
  <c r="P14" i="2"/>
  <c r="N14" i="2" s="1"/>
  <c r="R13" i="2"/>
  <c r="N10" i="2"/>
  <c r="R10" i="2"/>
  <c r="S10" i="2" l="1"/>
  <c r="S14" i="2"/>
  <c r="O14" i="2"/>
  <c r="M14" i="2" s="1"/>
  <c r="P15" i="2" l="1"/>
  <c r="N15" i="2" s="1"/>
  <c r="R14" i="2"/>
  <c r="O15" i="2" l="1"/>
  <c r="M15" i="2" s="1"/>
  <c r="S15" i="2"/>
  <c r="P16" i="2" l="1"/>
  <c r="N16" i="2" s="1"/>
  <c r="R15" i="2"/>
  <c r="O16" i="2" l="1"/>
  <c r="M16" i="2" s="1"/>
  <c r="S16" i="2"/>
  <c r="P17" i="2" l="1"/>
  <c r="R16" i="2"/>
  <c r="N17" i="2" l="1"/>
  <c r="S17" i="2" l="1"/>
  <c r="F424" i="2" s="1" a="1"/>
  <c r="F424" i="2" s="1"/>
  <c r="H424" i="2" s="1"/>
  <c r="J424" i="2" s="1"/>
  <c r="F218" i="2" l="1" a="1"/>
  <c r="F218" i="2" s="1"/>
  <c r="H218" i="2" s="1"/>
  <c r="J218" i="2" s="1"/>
  <c r="F233" i="2" a="1"/>
  <c r="F233" i="2" s="1"/>
  <c r="H233" i="2" s="1"/>
  <c r="J233" i="2" s="1"/>
  <c r="F47" i="2" a="1"/>
  <c r="F47" i="2" s="1"/>
  <c r="H47" i="2" s="1"/>
  <c r="J47" i="2" s="1"/>
  <c r="F46" i="2" a="1"/>
  <c r="F46" i="2" s="1"/>
  <c r="H46" i="2" s="1"/>
  <c r="J46" i="2" s="1"/>
  <c r="F137" i="2" a="1"/>
  <c r="F137" i="2" s="1"/>
  <c r="H137" i="2" s="1"/>
  <c r="J137" i="2" s="1"/>
  <c r="F447" i="2" a="1"/>
  <c r="F447" i="2" s="1"/>
  <c r="H447" i="2" s="1"/>
  <c r="J447" i="2" s="1"/>
  <c r="F128" i="2" a="1"/>
  <c r="F128" i="2" s="1"/>
  <c r="H128" i="2" s="1"/>
  <c r="J128" i="2" s="1"/>
  <c r="F349" i="2" a="1"/>
  <c r="F349" i="2" s="1"/>
  <c r="H349" i="2" s="1"/>
  <c r="J349" i="2" s="1"/>
  <c r="F12" i="2" a="1"/>
  <c r="F12" i="2" s="1"/>
  <c r="H12" i="2" s="1"/>
  <c r="J12" i="2" s="1"/>
  <c r="F302" i="2" a="1"/>
  <c r="F302" i="2" s="1"/>
  <c r="H302" i="2" s="1"/>
  <c r="J302" i="2" s="1"/>
  <c r="F202" i="2" a="1"/>
  <c r="F202" i="2" s="1"/>
  <c r="H202" i="2" s="1"/>
  <c r="J202" i="2" s="1"/>
  <c r="F346" i="2" a="1"/>
  <c r="F346" i="2" s="1"/>
  <c r="H346" i="2" s="1"/>
  <c r="J346" i="2" s="1"/>
  <c r="F89" i="2" a="1"/>
  <c r="F89" i="2" s="1"/>
  <c r="H89" i="2" s="1"/>
  <c r="J89" i="2" s="1"/>
  <c r="F379" i="2" a="1"/>
  <c r="F379" i="2" s="1"/>
  <c r="H379" i="2" s="1"/>
  <c r="J379" i="2" s="1"/>
  <c r="F111" i="2" a="1"/>
  <c r="F111" i="2" s="1"/>
  <c r="H111" i="2" s="1"/>
  <c r="J111" i="2" s="1"/>
  <c r="F195" i="2" a="1"/>
  <c r="F195" i="2" s="1"/>
  <c r="H195" i="2" s="1"/>
  <c r="J195" i="2" s="1"/>
  <c r="F183" i="2" a="1"/>
  <c r="F183" i="2" s="1"/>
  <c r="H183" i="2" s="1"/>
  <c r="J183" i="2" s="1"/>
  <c r="F135" i="2" a="1"/>
  <c r="F135" i="2" s="1"/>
  <c r="H135" i="2" s="1"/>
  <c r="J135" i="2" s="1"/>
  <c r="F311" i="2" a="1"/>
  <c r="F311" i="2" s="1"/>
  <c r="H311" i="2" s="1"/>
  <c r="J311" i="2" s="1"/>
  <c r="F321" i="2" a="1"/>
  <c r="F321" i="2" s="1"/>
  <c r="H321" i="2" s="1"/>
  <c r="J321" i="2" s="1"/>
  <c r="F283" i="2" a="1"/>
  <c r="F283" i="2" s="1"/>
  <c r="H283" i="2" s="1"/>
  <c r="J283" i="2" s="1"/>
  <c r="F206" i="2" a="1"/>
  <c r="F206" i="2" s="1"/>
  <c r="H206" i="2" s="1"/>
  <c r="J206" i="2" s="1"/>
  <c r="F112" i="2" a="1"/>
  <c r="F112" i="2" s="1"/>
  <c r="H112" i="2" s="1"/>
  <c r="J112" i="2" s="1"/>
  <c r="F73" i="2" a="1"/>
  <c r="F73" i="2" s="1"/>
  <c r="H73" i="2" s="1"/>
  <c r="J73" i="2" s="1"/>
  <c r="F288" i="2" a="1"/>
  <c r="F288" i="2" s="1"/>
  <c r="H288" i="2" s="1"/>
  <c r="J288" i="2" s="1"/>
  <c r="F41" i="2" a="1"/>
  <c r="F41" i="2" s="1"/>
  <c r="H41" i="2" s="1"/>
  <c r="J41" i="2" s="1"/>
  <c r="F313" i="2" a="1"/>
  <c r="F313" i="2" s="1"/>
  <c r="H313" i="2" s="1"/>
  <c r="J313" i="2" s="1"/>
  <c r="F315" i="2" a="1"/>
  <c r="F315" i="2" s="1"/>
  <c r="H315" i="2" s="1"/>
  <c r="J315" i="2" s="1"/>
  <c r="F330" i="2" a="1"/>
  <c r="F330" i="2" s="1"/>
  <c r="H330" i="2" s="1"/>
  <c r="J330" i="2" s="1"/>
  <c r="F344" i="2" a="1"/>
  <c r="F344" i="2" s="1"/>
  <c r="H344" i="2" s="1"/>
  <c r="J344" i="2" s="1"/>
  <c r="F361" i="2" a="1"/>
  <c r="F361" i="2" s="1"/>
  <c r="H361" i="2" s="1"/>
  <c r="J361" i="2" s="1"/>
  <c r="F157" i="2" a="1"/>
  <c r="F157" i="2" s="1"/>
  <c r="H157" i="2" s="1"/>
  <c r="J157" i="2" s="1"/>
  <c r="F335" i="2" a="1"/>
  <c r="F335" i="2" s="1"/>
  <c r="H335" i="2" s="1"/>
  <c r="J335" i="2" s="1"/>
  <c r="F314" i="2" a="1"/>
  <c r="F314" i="2" s="1"/>
  <c r="H314" i="2" s="1"/>
  <c r="J314" i="2" s="1"/>
  <c r="F255" i="2" a="1"/>
  <c r="F255" i="2" s="1"/>
  <c r="H255" i="2" s="1"/>
  <c r="J255" i="2" s="1"/>
  <c r="F382" i="2" a="1"/>
  <c r="F382" i="2" s="1"/>
  <c r="H382" i="2" s="1"/>
  <c r="J382" i="2" s="1"/>
  <c r="F229" i="2" a="1"/>
  <c r="F229" i="2" s="1"/>
  <c r="H229" i="2" s="1"/>
  <c r="J229" i="2" s="1"/>
  <c r="F123" i="2" a="1"/>
  <c r="F123" i="2" s="1"/>
  <c r="H123" i="2" s="1"/>
  <c r="J123" i="2" s="1"/>
  <c r="F240" i="2" a="1"/>
  <c r="F240" i="2" s="1"/>
  <c r="H240" i="2" s="1"/>
  <c r="J240" i="2" s="1"/>
  <c r="F310" i="2" a="1"/>
  <c r="F310" i="2" s="1"/>
  <c r="H310" i="2" s="1"/>
  <c r="J310" i="2" s="1"/>
  <c r="F276" i="2" a="1"/>
  <c r="F276" i="2" s="1"/>
  <c r="H276" i="2" s="1"/>
  <c r="J276" i="2" s="1"/>
  <c r="F165" i="2" a="1"/>
  <c r="F165" i="2" s="1"/>
  <c r="H165" i="2" s="1"/>
  <c r="J165" i="2" s="1"/>
  <c r="F342" i="2" a="1"/>
  <c r="F342" i="2" s="1"/>
  <c r="H342" i="2" s="1"/>
  <c r="J342" i="2" s="1"/>
  <c r="F303" i="2" a="1"/>
  <c r="F303" i="2" s="1"/>
  <c r="H303" i="2" s="1"/>
  <c r="J303" i="2" s="1"/>
  <c r="F394" i="2" a="1"/>
  <c r="F394" i="2" s="1"/>
  <c r="H394" i="2" s="1"/>
  <c r="J394" i="2" s="1"/>
  <c r="F230" i="2" a="1"/>
  <c r="F230" i="2" s="1"/>
  <c r="H230" i="2" s="1"/>
  <c r="J230" i="2" s="1"/>
  <c r="F40" i="2" a="1"/>
  <c r="F40" i="2" s="1"/>
  <c r="H40" i="2" s="1"/>
  <c r="J40" i="2" s="1"/>
  <c r="F289" i="2" a="1"/>
  <c r="F289" i="2" s="1"/>
  <c r="H289" i="2" s="1"/>
  <c r="J289" i="2" s="1"/>
  <c r="F441" i="2" a="1"/>
  <c r="F441" i="2" s="1"/>
  <c r="H441" i="2" s="1"/>
  <c r="J441" i="2" s="1"/>
  <c r="F337" i="2" a="1"/>
  <c r="F337" i="2" s="1"/>
  <c r="H337" i="2" s="1"/>
  <c r="J337" i="2" s="1"/>
  <c r="F347" i="2" a="1"/>
  <c r="F347" i="2" s="1"/>
  <c r="H347" i="2" s="1"/>
  <c r="J347" i="2" s="1"/>
  <c r="F117" i="2" a="1"/>
  <c r="F117" i="2" s="1"/>
  <c r="H117" i="2" s="1"/>
  <c r="J117" i="2" s="1"/>
  <c r="F168" i="2" a="1"/>
  <c r="F168" i="2" s="1"/>
  <c r="H168" i="2" s="1"/>
  <c r="J168" i="2" s="1"/>
  <c r="F403" i="2" a="1"/>
  <c r="F403" i="2" s="1"/>
  <c r="H403" i="2" s="1"/>
  <c r="J403" i="2" s="1"/>
  <c r="F130" i="2" a="1"/>
  <c r="F130" i="2" s="1"/>
  <c r="H130" i="2" s="1"/>
  <c r="J130" i="2" s="1"/>
  <c r="F118" i="2" a="1"/>
  <c r="F118" i="2" s="1"/>
  <c r="H118" i="2" s="1"/>
  <c r="J118" i="2" s="1"/>
  <c r="F59" i="2" a="1"/>
  <c r="F59" i="2" s="1"/>
  <c r="H59" i="2" s="1"/>
  <c r="J59" i="2" s="1"/>
  <c r="F113" i="2" a="1"/>
  <c r="F113" i="2" s="1"/>
  <c r="H113" i="2" s="1"/>
  <c r="J113" i="2" s="1"/>
  <c r="F160" i="2" a="1"/>
  <c r="F160" i="2" s="1"/>
  <c r="H160" i="2" s="1"/>
  <c r="J160" i="2" s="1"/>
  <c r="F88" i="2" a="1"/>
  <c r="F88" i="2" s="1"/>
  <c r="H88" i="2" s="1"/>
  <c r="J88" i="2" s="1"/>
  <c r="F177" i="2" a="1"/>
  <c r="F177" i="2" s="1"/>
  <c r="H177" i="2" s="1"/>
  <c r="J177" i="2" s="1"/>
  <c r="F265" i="2" a="1"/>
  <c r="F265" i="2" s="1"/>
  <c r="H265" i="2" s="1"/>
  <c r="J265" i="2" s="1"/>
  <c r="F268" i="2" a="1"/>
  <c r="F268" i="2" s="1"/>
  <c r="H268" i="2" s="1"/>
  <c r="J268" i="2" s="1"/>
  <c r="F217" i="2" a="1"/>
  <c r="F217" i="2" s="1"/>
  <c r="H217" i="2" s="1"/>
  <c r="J217" i="2" s="1"/>
  <c r="F145" i="2" a="1"/>
  <c r="F145" i="2" s="1"/>
  <c r="H145" i="2" s="1"/>
  <c r="J145" i="2" s="1"/>
  <c r="F64" i="2" a="1"/>
  <c r="F64" i="2" s="1"/>
  <c r="H64" i="2" s="1"/>
  <c r="J64" i="2" s="1"/>
  <c r="F336" i="2" a="1"/>
  <c r="F336" i="2" s="1"/>
  <c r="H336" i="2" s="1"/>
  <c r="J336" i="2" s="1"/>
  <c r="F143" i="2" a="1"/>
  <c r="F143" i="2" s="1"/>
  <c r="H143" i="2" s="1"/>
  <c r="J143" i="2" s="1"/>
  <c r="F28" i="2" a="1"/>
  <c r="F28" i="2" s="1"/>
  <c r="H28" i="2" s="1"/>
  <c r="J28" i="2" s="1"/>
  <c r="F238" i="2" a="1"/>
  <c r="F238" i="2" s="1"/>
  <c r="H238" i="2" s="1"/>
  <c r="J238" i="2" s="1"/>
  <c r="F170" i="2" a="1"/>
  <c r="F170" i="2" s="1"/>
  <c r="H170" i="2" s="1"/>
  <c r="J170" i="2" s="1"/>
  <c r="F306" i="2" a="1"/>
  <c r="F306" i="2" s="1"/>
  <c r="H306" i="2" s="1"/>
  <c r="J306" i="2" s="1"/>
  <c r="F308" i="2" a="1"/>
  <c r="F308" i="2" s="1"/>
  <c r="H308" i="2" s="1"/>
  <c r="J308" i="2" s="1"/>
  <c r="F396" i="2" a="1"/>
  <c r="F396" i="2" s="1"/>
  <c r="H396" i="2" s="1"/>
  <c r="J396" i="2" s="1"/>
  <c r="F76" i="2" a="1"/>
  <c r="F76" i="2" s="1"/>
  <c r="H76" i="2" s="1"/>
  <c r="J76" i="2" s="1"/>
  <c r="F294" i="2" a="1"/>
  <c r="F294" i="2" s="1"/>
  <c r="H294" i="2" s="1"/>
  <c r="J294" i="2" s="1"/>
  <c r="F19" i="2" a="1"/>
  <c r="F19" i="2" s="1"/>
  <c r="H19" i="2" s="1"/>
  <c r="J19" i="2" s="1"/>
  <c r="F290" i="2" a="1"/>
  <c r="F290" i="2" s="1"/>
  <c r="H290" i="2" s="1"/>
  <c r="J290" i="2" s="1"/>
  <c r="F92" i="2" a="1"/>
  <c r="F92" i="2" s="1"/>
  <c r="H92" i="2" s="1"/>
  <c r="J92" i="2" s="1"/>
  <c r="F146" i="2" a="1"/>
  <c r="F146" i="2" s="1"/>
  <c r="H146" i="2" s="1"/>
  <c r="J146" i="2" s="1"/>
  <c r="F402" i="2" a="1"/>
  <c r="F402" i="2" s="1"/>
  <c r="H402" i="2" s="1"/>
  <c r="J402" i="2" s="1"/>
  <c r="F166" i="2" a="1"/>
  <c r="F166" i="2" s="1"/>
  <c r="H166" i="2" s="1"/>
  <c r="J166" i="2" s="1"/>
  <c r="F63" i="2" a="1"/>
  <c r="F63" i="2" s="1"/>
  <c r="H63" i="2" s="1"/>
  <c r="J63" i="2" s="1"/>
  <c r="F423" i="2" a="1"/>
  <c r="F423" i="2" s="1"/>
  <c r="H423" i="2" s="1"/>
  <c r="J423" i="2" s="1"/>
  <c r="F58" i="2" a="1"/>
  <c r="F58" i="2" s="1"/>
  <c r="H58" i="2" s="1"/>
  <c r="J58" i="2" s="1"/>
  <c r="F247" i="2" a="1"/>
  <c r="F247" i="2" s="1"/>
  <c r="H247" i="2" s="1"/>
  <c r="J247" i="2" s="1"/>
  <c r="F355" i="2" a="1"/>
  <c r="F355" i="2" s="1"/>
  <c r="H355" i="2" s="1"/>
  <c r="J355" i="2" s="1"/>
  <c r="F272" i="2" a="1"/>
  <c r="F272" i="2" s="1"/>
  <c r="H272" i="2" s="1"/>
  <c r="J272" i="2" s="1"/>
  <c r="F221" i="2" a="1"/>
  <c r="F221" i="2" s="1"/>
  <c r="H221" i="2" s="1"/>
  <c r="J221" i="2" s="1"/>
  <c r="F21" i="2" a="1"/>
  <c r="F21" i="2" s="1"/>
  <c r="H21" i="2" s="1"/>
  <c r="J21" i="2" s="1"/>
  <c r="F281" i="2" a="1"/>
  <c r="F281" i="2" s="1"/>
  <c r="H281" i="2" s="1"/>
  <c r="J281" i="2" s="1"/>
  <c r="F152" i="2" a="1"/>
  <c r="F152" i="2" s="1"/>
  <c r="H152" i="2" s="1"/>
  <c r="J152" i="2" s="1"/>
  <c r="F234" i="2" a="1"/>
  <c r="F234" i="2" s="1"/>
  <c r="H234" i="2" s="1"/>
  <c r="J234" i="2" s="1"/>
  <c r="F132" i="2" a="1"/>
  <c r="F132" i="2" s="1"/>
  <c r="H132" i="2" s="1"/>
  <c r="J132" i="2" s="1"/>
  <c r="F68" i="2" a="1"/>
  <c r="F68" i="2" s="1"/>
  <c r="H68" i="2" s="1"/>
  <c r="J68" i="2" s="1"/>
  <c r="F159" i="2" a="1"/>
  <c r="F159" i="2" s="1"/>
  <c r="H159" i="2" s="1"/>
  <c r="J159" i="2" s="1"/>
  <c r="F386" i="2" a="1"/>
  <c r="F386" i="2" s="1"/>
  <c r="H386" i="2" s="1"/>
  <c r="J386" i="2" s="1"/>
  <c r="F378" i="2" a="1"/>
  <c r="F378" i="2" s="1"/>
  <c r="H378" i="2" s="1"/>
  <c r="J378" i="2" s="1"/>
  <c r="F369" i="2" a="1"/>
  <c r="F369" i="2" s="1"/>
  <c r="H369" i="2" s="1"/>
  <c r="J369" i="2" s="1"/>
  <c r="F384" i="2" a="1"/>
  <c r="F384" i="2" s="1"/>
  <c r="H384" i="2" s="1"/>
  <c r="J384" i="2" s="1"/>
  <c r="F220" i="2" a="1"/>
  <c r="F220" i="2" s="1"/>
  <c r="H220" i="2" s="1"/>
  <c r="J220" i="2" s="1"/>
  <c r="F375" i="2" a="1"/>
  <c r="F375" i="2" s="1"/>
  <c r="H375" i="2" s="1"/>
  <c r="J375" i="2" s="1"/>
  <c r="F155" i="2" a="1"/>
  <c r="F155" i="2" s="1"/>
  <c r="H155" i="2" s="1"/>
  <c r="J155" i="2" s="1"/>
  <c r="F102" i="2" a="1"/>
  <c r="F102" i="2" s="1"/>
  <c r="H102" i="2" s="1"/>
  <c r="J102" i="2" s="1"/>
  <c r="F286" i="2" a="1"/>
  <c r="F286" i="2" s="1"/>
  <c r="H286" i="2" s="1"/>
  <c r="J286" i="2" s="1"/>
  <c r="F372" i="2" a="1"/>
  <c r="F372" i="2" s="1"/>
  <c r="H372" i="2" s="1"/>
  <c r="J372" i="2" s="1"/>
  <c r="F104" i="2" a="1"/>
  <c r="F104" i="2" s="1"/>
  <c r="H104" i="2" s="1"/>
  <c r="J104" i="2" s="1"/>
  <c r="F215" i="2" a="1"/>
  <c r="F215" i="2" s="1"/>
  <c r="H215" i="2" s="1"/>
  <c r="J215" i="2" s="1"/>
  <c r="F412" i="2" a="1"/>
  <c r="F412" i="2" s="1"/>
  <c r="H412" i="2" s="1"/>
  <c r="J412" i="2" s="1"/>
  <c r="F224" i="2" a="1"/>
  <c r="F224" i="2" s="1"/>
  <c r="H224" i="2" s="1"/>
  <c r="J224" i="2" s="1"/>
  <c r="F387" i="2" a="1"/>
  <c r="F387" i="2" s="1"/>
  <c r="H387" i="2" s="1"/>
  <c r="J387" i="2" s="1"/>
  <c r="F228" i="2" a="1"/>
  <c r="F228" i="2" s="1"/>
  <c r="H228" i="2" s="1"/>
  <c r="J228" i="2" s="1"/>
  <c r="F339" i="2" a="1"/>
  <c r="F339" i="2" s="1"/>
  <c r="H339" i="2" s="1"/>
  <c r="J339" i="2" s="1"/>
  <c r="F389" i="2" a="1"/>
  <c r="F389" i="2" s="1"/>
  <c r="H389" i="2" s="1"/>
  <c r="J389" i="2" s="1"/>
  <c r="F427" i="2" a="1"/>
  <c r="F427" i="2" s="1"/>
  <c r="H427" i="2" s="1"/>
  <c r="J427" i="2" s="1"/>
  <c r="F235" i="2" a="1"/>
  <c r="F235" i="2" s="1"/>
  <c r="H235" i="2" s="1"/>
  <c r="J235" i="2" s="1"/>
  <c r="F38" i="2" a="1"/>
  <c r="F38" i="2" s="1"/>
  <c r="H38" i="2" s="1"/>
  <c r="J38" i="2" s="1"/>
  <c r="F219" i="2" a="1"/>
  <c r="F219" i="2" s="1"/>
  <c r="H219" i="2" s="1"/>
  <c r="J219" i="2" s="1"/>
  <c r="F411" i="2" a="1"/>
  <c r="F411" i="2" s="1"/>
  <c r="H411" i="2" s="1"/>
  <c r="J411" i="2" s="1"/>
  <c r="F350" i="2" a="1"/>
  <c r="F350" i="2" s="1"/>
  <c r="H350" i="2" s="1"/>
  <c r="J350" i="2" s="1"/>
  <c r="F256" i="2" a="1"/>
  <c r="F256" i="2" s="1"/>
  <c r="H256" i="2" s="1"/>
  <c r="J256" i="2" s="1"/>
  <c r="F201" i="2" a="1"/>
  <c r="F201" i="2" s="1"/>
  <c r="H201" i="2" s="1"/>
  <c r="J201" i="2" s="1"/>
  <c r="F348" i="2" a="1"/>
  <c r="F348" i="2" s="1"/>
  <c r="H348" i="2" s="1"/>
  <c r="J348" i="2" s="1"/>
  <c r="F49" i="2" a="1"/>
  <c r="F49" i="2" s="1"/>
  <c r="H49" i="2" s="1"/>
  <c r="J49" i="2" s="1"/>
  <c r="F162" i="2" a="1"/>
  <c r="F162" i="2" s="1"/>
  <c r="H162" i="2" s="1"/>
  <c r="J162" i="2" s="1"/>
  <c r="F345" i="2" a="1"/>
  <c r="F345" i="2" s="1"/>
  <c r="H345" i="2" s="1"/>
  <c r="J345" i="2" s="1"/>
  <c r="F205" i="2" a="1"/>
  <c r="F205" i="2" s="1"/>
  <c r="H205" i="2" s="1"/>
  <c r="J205" i="2" s="1"/>
  <c r="F16" i="2" a="1"/>
  <c r="F16" i="2" s="1"/>
  <c r="H16" i="2" s="1"/>
  <c r="J16" i="2" s="1"/>
  <c r="F11" i="2" a="1"/>
  <c r="F11" i="2" s="1"/>
  <c r="H11" i="2" s="1"/>
  <c r="J11" i="2" s="1"/>
  <c r="F381" i="2" a="1"/>
  <c r="F381" i="2" s="1"/>
  <c r="H381" i="2" s="1"/>
  <c r="J381" i="2" s="1"/>
  <c r="F62" i="2" a="1"/>
  <c r="F62" i="2" s="1"/>
  <c r="H62" i="2" s="1"/>
  <c r="J62" i="2" s="1"/>
  <c r="F430" i="2" a="1"/>
  <c r="F430" i="2" s="1"/>
  <c r="H430" i="2" s="1"/>
  <c r="J430" i="2" s="1"/>
  <c r="F263" i="2" a="1"/>
  <c r="F263" i="2" s="1"/>
  <c r="H263" i="2" s="1"/>
  <c r="J263" i="2" s="1"/>
  <c r="F436" i="2" a="1"/>
  <c r="F436" i="2" s="1"/>
  <c r="H436" i="2" s="1"/>
  <c r="J436" i="2" s="1"/>
  <c r="F199" i="2" a="1"/>
  <c r="F199" i="2" s="1"/>
  <c r="H199" i="2" s="1"/>
  <c r="J199" i="2" s="1"/>
  <c r="F415" i="2" a="1"/>
  <c r="F415" i="2" s="1"/>
  <c r="H415" i="2" s="1"/>
  <c r="J415" i="2" s="1"/>
  <c r="F43" i="2" a="1"/>
  <c r="F43" i="2" s="1"/>
  <c r="H43" i="2" s="1"/>
  <c r="J43" i="2" s="1"/>
  <c r="F322" i="2" a="1"/>
  <c r="F322" i="2" s="1"/>
  <c r="H322" i="2" s="1"/>
  <c r="J322" i="2" s="1"/>
  <c r="F325" i="2" a="1"/>
  <c r="F325" i="2" s="1"/>
  <c r="H325" i="2" s="1"/>
  <c r="J325" i="2" s="1"/>
  <c r="F125" i="2" a="1"/>
  <c r="F125" i="2" s="1"/>
  <c r="H125" i="2" s="1"/>
  <c r="J125" i="2" s="1"/>
  <c r="F55" i="2" a="1"/>
  <c r="F55" i="2" s="1"/>
  <c r="H55" i="2" s="1"/>
  <c r="J55" i="2" s="1"/>
  <c r="F252" i="2" a="1"/>
  <c r="F252" i="2" s="1"/>
  <c r="H252" i="2" s="1"/>
  <c r="J252" i="2" s="1"/>
  <c r="F127" i="2" a="1"/>
  <c r="F127" i="2" s="1"/>
  <c r="H127" i="2" s="1"/>
  <c r="J127" i="2" s="1"/>
  <c r="F417" i="2" a="1"/>
  <c r="F417" i="2" s="1"/>
  <c r="H417" i="2" s="1"/>
  <c r="J417" i="2" s="1"/>
  <c r="F428" i="2" a="1"/>
  <c r="F428" i="2" s="1"/>
  <c r="H428" i="2" s="1"/>
  <c r="J428" i="2" s="1"/>
  <c r="F82" i="2" a="1"/>
  <c r="F82" i="2" s="1"/>
  <c r="H82" i="2" s="1"/>
  <c r="J82" i="2" s="1"/>
  <c r="F437" i="2" a="1"/>
  <c r="F437" i="2" s="1"/>
  <c r="H437" i="2" s="1"/>
  <c r="J437" i="2" s="1"/>
  <c r="F434" i="2" a="1"/>
  <c r="F434" i="2" s="1"/>
  <c r="H434" i="2" s="1"/>
  <c r="J434" i="2" s="1"/>
  <c r="F270" i="2" a="1"/>
  <c r="F270" i="2" s="1"/>
  <c r="H270" i="2" s="1"/>
  <c r="J270" i="2" s="1"/>
  <c r="F198" i="2" a="1"/>
  <c r="F198" i="2" s="1"/>
  <c r="H198" i="2" s="1"/>
  <c r="J198" i="2" s="1"/>
  <c r="F191" i="2" a="1"/>
  <c r="F191" i="2" s="1"/>
  <c r="H191" i="2" s="1"/>
  <c r="J191" i="2" s="1"/>
  <c r="F36" i="2" a="1"/>
  <c r="F36" i="2" s="1"/>
  <c r="H36" i="2" s="1"/>
  <c r="J36" i="2" s="1"/>
  <c r="F126" i="2" a="1"/>
  <c r="F126" i="2" s="1"/>
  <c r="H126" i="2" s="1"/>
  <c r="J126" i="2" s="1"/>
  <c r="F138" i="2" a="1"/>
  <c r="F138" i="2" s="1"/>
  <c r="H138" i="2" s="1"/>
  <c r="J138" i="2" s="1"/>
  <c r="F258" i="2" a="1"/>
  <c r="F258" i="2" s="1"/>
  <c r="H258" i="2" s="1"/>
  <c r="J258" i="2" s="1"/>
  <c r="F190" i="2" a="1"/>
  <c r="F190" i="2" s="1"/>
  <c r="H190" i="2" s="1"/>
  <c r="J190" i="2" s="1"/>
  <c r="F275" i="2" a="1"/>
  <c r="F275" i="2" s="1"/>
  <c r="H275" i="2" s="1"/>
  <c r="J275" i="2" s="1"/>
  <c r="F141" i="2" a="1"/>
  <c r="F141" i="2" s="1"/>
  <c r="H141" i="2" s="1"/>
  <c r="J141" i="2" s="1"/>
  <c r="F129" i="2" a="1"/>
  <c r="F129" i="2" s="1"/>
  <c r="H129" i="2" s="1"/>
  <c r="J129" i="2" s="1"/>
  <c r="F91" i="2" a="1"/>
  <c r="F91" i="2" s="1"/>
  <c r="H91" i="2" s="1"/>
  <c r="J91" i="2" s="1"/>
  <c r="F245" i="2" a="1"/>
  <c r="F245" i="2" s="1"/>
  <c r="H245" i="2" s="1"/>
  <c r="J245" i="2" s="1"/>
  <c r="F25" i="2" a="1"/>
  <c r="F25" i="2" s="1"/>
  <c r="H25" i="2" s="1"/>
  <c r="J25" i="2" s="1"/>
  <c r="F248" i="2" a="1"/>
  <c r="F248" i="2" s="1"/>
  <c r="H248" i="2" s="1"/>
  <c r="J248" i="2" s="1"/>
  <c r="F181" i="2" a="1"/>
  <c r="F181" i="2" s="1"/>
  <c r="H181" i="2" s="1"/>
  <c r="J181" i="2" s="1"/>
  <c r="F284" i="2" a="1"/>
  <c r="F284" i="2" s="1"/>
  <c r="H284" i="2" s="1"/>
  <c r="J284" i="2" s="1"/>
  <c r="F366" i="2" a="1"/>
  <c r="F366" i="2" s="1"/>
  <c r="H366" i="2" s="1"/>
  <c r="J366" i="2" s="1"/>
  <c r="F404" i="2" a="1"/>
  <c r="F404" i="2" s="1"/>
  <c r="H404" i="2" s="1"/>
  <c r="J404" i="2" s="1"/>
  <c r="F293" i="2" a="1"/>
  <c r="F293" i="2" s="1"/>
  <c r="H293" i="2" s="1"/>
  <c r="J293" i="2" s="1"/>
  <c r="F445" i="2" a="1"/>
  <c r="F445" i="2" s="1"/>
  <c r="H445" i="2" s="1"/>
  <c r="J445" i="2" s="1"/>
  <c r="F71" i="2" a="1"/>
  <c r="F71" i="2" s="1"/>
  <c r="H71" i="2" s="1"/>
  <c r="J71" i="2" s="1"/>
  <c r="F420" i="2" a="1"/>
  <c r="F420" i="2" s="1"/>
  <c r="H420" i="2" s="1"/>
  <c r="J420" i="2" s="1"/>
  <c r="F187" i="2" a="1"/>
  <c r="F187" i="2" s="1"/>
  <c r="H187" i="2" s="1"/>
  <c r="J187" i="2" s="1"/>
  <c r="F13" i="2" a="1"/>
  <c r="F13" i="2" s="1"/>
  <c r="H13" i="2" s="1"/>
  <c r="J13" i="2" s="1"/>
  <c r="F236" i="2" a="1"/>
  <c r="F236" i="2" s="1"/>
  <c r="H236" i="2" s="1"/>
  <c r="J236" i="2" s="1"/>
  <c r="F42" i="2" a="1"/>
  <c r="F42" i="2" s="1"/>
  <c r="H42" i="2" s="1"/>
  <c r="J42" i="2" s="1"/>
  <c r="F133" i="2" a="1"/>
  <c r="F133" i="2" s="1"/>
  <c r="H133" i="2" s="1"/>
  <c r="J133" i="2" s="1"/>
  <c r="F443" i="2" a="1"/>
  <c r="F443" i="2" s="1"/>
  <c r="H443" i="2" s="1"/>
  <c r="J443" i="2" s="1"/>
  <c r="F124" i="2" a="1"/>
  <c r="F124" i="2" s="1"/>
  <c r="H124" i="2" s="1"/>
  <c r="J124" i="2" s="1"/>
  <c r="F164" i="2" a="1"/>
  <c r="F164" i="2" s="1"/>
  <c r="H164" i="2" s="1"/>
  <c r="J164" i="2" s="1"/>
  <c r="F433" i="2" a="1"/>
  <c r="F433" i="2" s="1"/>
  <c r="H433" i="2" s="1"/>
  <c r="J433" i="2" s="1"/>
  <c r="F87" i="2" a="1"/>
  <c r="F87" i="2" s="1"/>
  <c r="H87" i="2" s="1"/>
  <c r="J87" i="2" s="1"/>
  <c r="F214" i="2" a="1"/>
  <c r="F214" i="2" s="1"/>
  <c r="H214" i="2" s="1"/>
  <c r="J214" i="2" s="1"/>
  <c r="F140" i="2" a="1"/>
  <c r="F140" i="2" s="1"/>
  <c r="H140" i="2" s="1"/>
  <c r="J140" i="2" s="1"/>
  <c r="F446" i="2" a="1"/>
  <c r="F446" i="2" s="1"/>
  <c r="H446" i="2" s="1"/>
  <c r="J446" i="2" s="1"/>
  <c r="F364" i="2" a="1"/>
  <c r="F364" i="2" s="1"/>
  <c r="H364" i="2" s="1"/>
  <c r="J364" i="2" s="1"/>
  <c r="F363" i="2" a="1"/>
  <c r="F363" i="2" s="1"/>
  <c r="H363" i="2" s="1"/>
  <c r="J363" i="2" s="1"/>
  <c r="F173" i="2" a="1"/>
  <c r="F173" i="2" s="1"/>
  <c r="H173" i="2" s="1"/>
  <c r="J173" i="2" s="1"/>
  <c r="F161" i="2" a="1"/>
  <c r="F161" i="2" s="1"/>
  <c r="H161" i="2" s="1"/>
  <c r="J161" i="2" s="1"/>
  <c r="F32" i="2" a="1"/>
  <c r="F32" i="2" s="1"/>
  <c r="H32" i="2" s="1"/>
  <c r="J32" i="2" s="1"/>
  <c r="F189" i="2" a="1"/>
  <c r="F189" i="2" s="1"/>
  <c r="H189" i="2" s="1"/>
  <c r="J189" i="2" s="1"/>
  <c r="F26" i="2" a="1"/>
  <c r="F26" i="2" s="1"/>
  <c r="H26" i="2" s="1"/>
  <c r="J26" i="2" s="1"/>
  <c r="F416" i="2" a="1"/>
  <c r="F416" i="2" s="1"/>
  <c r="H416" i="2" s="1"/>
  <c r="J416" i="2" s="1"/>
  <c r="F426" i="2" a="1"/>
  <c r="F426" i="2" s="1"/>
  <c r="H426" i="2" s="1"/>
  <c r="J426" i="2" s="1"/>
  <c r="F65" i="2" a="1"/>
  <c r="F65" i="2" s="1"/>
  <c r="H65" i="2" s="1"/>
  <c r="J65" i="2" s="1"/>
  <c r="F69" i="2" a="1"/>
  <c r="F69" i="2" s="1"/>
  <c r="H69" i="2" s="1"/>
  <c r="J69" i="2" s="1"/>
  <c r="F90" i="2" a="1"/>
  <c r="F90" i="2" s="1"/>
  <c r="H90" i="2" s="1"/>
  <c r="J90" i="2" s="1"/>
  <c r="F405" i="2" a="1"/>
  <c r="F405" i="2" s="1"/>
  <c r="H405" i="2" s="1"/>
  <c r="J405" i="2" s="1"/>
  <c r="F309" i="2" a="1"/>
  <c r="F309" i="2" s="1"/>
  <c r="H309" i="2" s="1"/>
  <c r="J309" i="2" s="1"/>
  <c r="F96" i="2" a="1"/>
  <c r="F96" i="2" s="1"/>
  <c r="H96" i="2" s="1"/>
  <c r="J96" i="2" s="1"/>
  <c r="F35" i="2" a="1"/>
  <c r="F35" i="2" s="1"/>
  <c r="H35" i="2" s="1"/>
  <c r="J35" i="2" s="1"/>
  <c r="F72" i="2" a="1"/>
  <c r="F72" i="2" s="1"/>
  <c r="H72" i="2" s="1"/>
  <c r="J72" i="2" s="1"/>
  <c r="F226" i="2" a="1"/>
  <c r="F226" i="2" s="1"/>
  <c r="H226" i="2" s="1"/>
  <c r="J226" i="2" s="1"/>
  <c r="F136" i="2" a="1"/>
  <c r="F136" i="2" s="1"/>
  <c r="H136" i="2" s="1"/>
  <c r="J136" i="2" s="1"/>
  <c r="F331" i="2" a="1"/>
  <c r="F331" i="2" s="1"/>
  <c r="H331" i="2" s="1"/>
  <c r="J331" i="2" s="1"/>
  <c r="F197" i="2" a="1"/>
  <c r="F197" i="2" s="1"/>
  <c r="H197" i="2" s="1"/>
  <c r="J197" i="2" s="1"/>
  <c r="F251" i="2" a="1"/>
  <c r="F251" i="2" s="1"/>
  <c r="H251" i="2" s="1"/>
  <c r="J251" i="2" s="1"/>
  <c r="F250" i="2" a="1"/>
  <c r="F250" i="2" s="1"/>
  <c r="H250" i="2" s="1"/>
  <c r="J250" i="2" s="1"/>
  <c r="F279" i="2" a="1"/>
  <c r="F279" i="2" s="1"/>
  <c r="H279" i="2" s="1"/>
  <c r="J279" i="2" s="1"/>
  <c r="F225" i="2" a="1"/>
  <c r="F225" i="2" s="1"/>
  <c r="H225" i="2" s="1"/>
  <c r="J225" i="2" s="1"/>
  <c r="F304" i="2" a="1"/>
  <c r="F304" i="2" s="1"/>
  <c r="H304" i="2" s="1"/>
  <c r="J304" i="2" s="1"/>
  <c r="F178" i="2" a="1"/>
  <c r="F178" i="2" s="1"/>
  <c r="H178" i="2" s="1"/>
  <c r="J178" i="2" s="1"/>
  <c r="F295" i="2" a="1"/>
  <c r="F295" i="2" s="1"/>
  <c r="H295" i="2" s="1"/>
  <c r="J295" i="2" s="1"/>
  <c r="F397" i="2" a="1"/>
  <c r="F397" i="2" s="1"/>
  <c r="H397" i="2" s="1"/>
  <c r="J397" i="2" s="1"/>
  <c r="F74" i="2" a="1"/>
  <c r="F74" i="2" s="1"/>
  <c r="H74" i="2" s="1"/>
  <c r="J74" i="2" s="1"/>
  <c r="F327" i="2" a="1"/>
  <c r="F327" i="2" s="1"/>
  <c r="H327" i="2" s="1"/>
  <c r="J327" i="2" s="1"/>
  <c r="F239" i="2" a="1"/>
  <c r="F239" i="2" s="1"/>
  <c r="H239" i="2" s="1"/>
  <c r="J239" i="2" s="1"/>
  <c r="F266" i="2" a="1"/>
  <c r="F266" i="2" s="1"/>
  <c r="H266" i="2" s="1"/>
  <c r="J266" i="2" s="1"/>
  <c r="F207" i="2" a="1"/>
  <c r="F207" i="2" s="1"/>
  <c r="H207" i="2" s="1"/>
  <c r="J207" i="2" s="1"/>
  <c r="F373" i="2" a="1"/>
  <c r="F373" i="2" s="1"/>
  <c r="H373" i="2" s="1"/>
  <c r="J373" i="2" s="1"/>
  <c r="F120" i="2" a="1"/>
  <c r="F120" i="2" s="1"/>
  <c r="H120" i="2" s="1"/>
  <c r="J120" i="2" s="1"/>
  <c r="F85" i="2" a="1"/>
  <c r="F85" i="2" s="1"/>
  <c r="H85" i="2" s="1"/>
  <c r="J85" i="2" s="1"/>
  <c r="F356" i="2" a="1"/>
  <c r="F356" i="2" s="1"/>
  <c r="H356" i="2" s="1"/>
  <c r="J356" i="2" s="1"/>
  <c r="F107" i="2" a="1"/>
  <c r="F107" i="2" s="1"/>
  <c r="H107" i="2" s="1"/>
  <c r="J107" i="2" s="1"/>
  <c r="F70" i="2" a="1"/>
  <c r="F70" i="2" s="1"/>
  <c r="H70" i="2" s="1"/>
  <c r="J70" i="2" s="1"/>
  <c r="F154" i="2" a="1"/>
  <c r="F154" i="2" s="1"/>
  <c r="H154" i="2" s="1"/>
  <c r="J154" i="2" s="1"/>
  <c r="F376" i="2" a="1"/>
  <c r="F376" i="2" s="1"/>
  <c r="H376" i="2" s="1"/>
  <c r="J376" i="2" s="1"/>
  <c r="F27" i="2" a="1"/>
  <c r="F27" i="2" s="1"/>
  <c r="H27" i="2" s="1"/>
  <c r="J27" i="2" s="1"/>
  <c r="F103" i="2" a="1"/>
  <c r="F103" i="2" s="1"/>
  <c r="H103" i="2" s="1"/>
  <c r="J103" i="2" s="1"/>
  <c r="F435" i="2" a="1"/>
  <c r="F435" i="2" s="1"/>
  <c r="H435" i="2" s="1"/>
  <c r="J435" i="2" s="1"/>
  <c r="F193" i="2" a="1"/>
  <c r="F193" i="2" s="1"/>
  <c r="H193" i="2" s="1"/>
  <c r="J193" i="2" s="1"/>
  <c r="F300" i="2" a="1"/>
  <c r="F300" i="2" s="1"/>
  <c r="H300" i="2" s="1"/>
  <c r="J300" i="2" s="1"/>
  <c r="F84" i="2" a="1"/>
  <c r="F84" i="2" s="1"/>
  <c r="H84" i="2" s="1"/>
  <c r="J84" i="2" s="1"/>
  <c r="F176" i="2" a="1"/>
  <c r="F176" i="2" s="1"/>
  <c r="H176" i="2" s="1"/>
  <c r="J176" i="2" s="1"/>
  <c r="F222" i="2" a="1"/>
  <c r="F222" i="2" s="1"/>
  <c r="H222" i="2" s="1"/>
  <c r="J222" i="2" s="1"/>
  <c r="F241" i="2" a="1"/>
  <c r="F241" i="2" s="1"/>
  <c r="H241" i="2" s="1"/>
  <c r="J241" i="2" s="1"/>
  <c r="F277" i="2" a="1"/>
  <c r="F277" i="2" s="1"/>
  <c r="H277" i="2" s="1"/>
  <c r="J277" i="2" s="1"/>
  <c r="F341" i="2" a="1"/>
  <c r="F341" i="2" s="1"/>
  <c r="H341" i="2" s="1"/>
  <c r="J341" i="2" s="1"/>
  <c r="F34" i="2" a="1"/>
  <c r="F34" i="2" s="1"/>
  <c r="H34" i="2" s="1"/>
  <c r="J34" i="2" s="1"/>
  <c r="F438" i="2" a="1"/>
  <c r="F438" i="2" s="1"/>
  <c r="H438" i="2" s="1"/>
  <c r="J438" i="2" s="1"/>
  <c r="F388" i="2" a="1"/>
  <c r="F388" i="2" s="1"/>
  <c r="H388" i="2" s="1"/>
  <c r="J388" i="2" s="1"/>
  <c r="F101" i="2" a="1"/>
  <c r="F101" i="2" s="1"/>
  <c r="H101" i="2" s="1"/>
  <c r="J101" i="2" s="1"/>
  <c r="F414" i="2" a="1"/>
  <c r="F414" i="2" s="1"/>
  <c r="H414" i="2" s="1"/>
  <c r="J414" i="2" s="1"/>
  <c r="F329" i="2" a="1"/>
  <c r="F329" i="2" s="1"/>
  <c r="H329" i="2" s="1"/>
  <c r="J329" i="2" s="1"/>
  <c r="F144" i="2" a="1"/>
  <c r="F144" i="2" s="1"/>
  <c r="H144" i="2" s="1"/>
  <c r="J144" i="2" s="1"/>
  <c r="F328" i="2" a="1"/>
  <c r="F328" i="2" s="1"/>
  <c r="H328" i="2" s="1"/>
  <c r="J328" i="2" s="1"/>
  <c r="F360" i="2" a="1"/>
  <c r="F360" i="2" s="1"/>
  <c r="H360" i="2" s="1"/>
  <c r="J360" i="2" s="1"/>
  <c r="F418" i="2" a="1"/>
  <c r="F418" i="2" s="1"/>
  <c r="H418" i="2" s="1"/>
  <c r="J418" i="2" s="1"/>
  <c r="F204" i="2" a="1"/>
  <c r="F204" i="2" s="1"/>
  <c r="H204" i="2" s="1"/>
  <c r="J204" i="2" s="1"/>
  <c r="F15" i="2" a="1"/>
  <c r="F15" i="2" s="1"/>
  <c r="H15" i="2" s="1"/>
  <c r="J15" i="2" s="1"/>
  <c r="F18" i="2" a="1"/>
  <c r="F18" i="2" s="1"/>
  <c r="H18" i="2" s="1"/>
  <c r="J18" i="2" s="1"/>
  <c r="F175" i="2" a="1"/>
  <c r="F175" i="2" s="1"/>
  <c r="H175" i="2" s="1"/>
  <c r="J175" i="2" s="1"/>
  <c r="F142" i="2" a="1"/>
  <c r="F142" i="2" s="1"/>
  <c r="H142" i="2" s="1"/>
  <c r="J142" i="2" s="1"/>
  <c r="F57" i="2" a="1"/>
  <c r="F57" i="2" s="1"/>
  <c r="H57" i="2" s="1"/>
  <c r="J57" i="2" s="1"/>
  <c r="F280" i="2" a="1"/>
  <c r="F280" i="2" s="1"/>
  <c r="H280" i="2" s="1"/>
  <c r="J280" i="2" s="1"/>
  <c r="F37" i="2" a="1"/>
  <c r="F37" i="2" s="1"/>
  <c r="H37" i="2" s="1"/>
  <c r="J37" i="2" s="1"/>
  <c r="F419" i="2" a="1"/>
  <c r="F419" i="2" s="1"/>
  <c r="H419" i="2" s="1"/>
  <c r="J419" i="2" s="1"/>
  <c r="F108" i="2" a="1"/>
  <c r="F108" i="2" s="1"/>
  <c r="H108" i="2" s="1"/>
  <c r="J108" i="2" s="1"/>
  <c r="F371" i="2" a="1"/>
  <c r="F371" i="2" s="1"/>
  <c r="H371" i="2" s="1"/>
  <c r="J371" i="2" s="1"/>
  <c r="F333" i="2" a="1"/>
  <c r="F333" i="2" s="1"/>
  <c r="H333" i="2" s="1"/>
  <c r="J333" i="2" s="1"/>
  <c r="F158" i="2" a="1"/>
  <c r="F158" i="2" s="1"/>
  <c r="H158" i="2" s="1"/>
  <c r="J158" i="2" s="1"/>
  <c r="F365" i="2" a="1"/>
  <c r="F365" i="2" s="1"/>
  <c r="H365" i="2" s="1"/>
  <c r="J365" i="2" s="1"/>
  <c r="F17" i="2" a="1"/>
  <c r="F17" i="2" s="1"/>
  <c r="H17" i="2" s="1"/>
  <c r="J17" i="2" s="1"/>
  <c r="F410" i="2" a="1"/>
  <c r="F410" i="2" s="1"/>
  <c r="H410" i="2" s="1"/>
  <c r="J410" i="2" s="1"/>
  <c r="F318" i="2" a="1"/>
  <c r="F318" i="2" s="1"/>
  <c r="H318" i="2" s="1"/>
  <c r="J318" i="2" s="1"/>
  <c r="F269" i="2" a="1"/>
  <c r="F269" i="2" s="1"/>
  <c r="H269" i="2" s="1"/>
  <c r="J269" i="2" s="1"/>
  <c r="F98" i="2" a="1"/>
  <c r="F98" i="2" s="1"/>
  <c r="H98" i="2" s="1"/>
  <c r="J98" i="2" s="1"/>
  <c r="F312" i="2" a="1"/>
  <c r="F312" i="2" s="1"/>
  <c r="H312" i="2" s="1"/>
  <c r="J312" i="2" s="1"/>
  <c r="F115" i="2" a="1"/>
  <c r="F115" i="2" s="1"/>
  <c r="H115" i="2" s="1"/>
  <c r="J115" i="2" s="1"/>
  <c r="F367" i="2" a="1"/>
  <c r="F367" i="2" s="1"/>
  <c r="H367" i="2" s="1"/>
  <c r="J367" i="2" s="1"/>
  <c r="F317" i="2" a="1"/>
  <c r="F317" i="2" s="1"/>
  <c r="H317" i="2" s="1"/>
  <c r="J317" i="2" s="1"/>
  <c r="F10" i="2" a="1"/>
  <c r="F10" i="2" s="1"/>
  <c r="H10" i="2" s="1"/>
  <c r="J10" i="2" s="1"/>
  <c r="F380" i="2" a="1"/>
  <c r="F380" i="2" s="1"/>
  <c r="H380" i="2" s="1"/>
  <c r="J380" i="2" s="1"/>
  <c r="F291" i="2" a="1"/>
  <c r="F291" i="2" s="1"/>
  <c r="H291" i="2" s="1"/>
  <c r="J291" i="2" s="1"/>
  <c r="F50" i="2" a="1"/>
  <c r="F50" i="2" s="1"/>
  <c r="H50" i="2" s="1"/>
  <c r="J50" i="2" s="1"/>
  <c r="F148" i="2" a="1"/>
  <c r="F148" i="2" s="1"/>
  <c r="H148" i="2" s="1"/>
  <c r="J148" i="2" s="1"/>
  <c r="F213" i="2" a="1"/>
  <c r="F213" i="2" s="1"/>
  <c r="H213" i="2" s="1"/>
  <c r="J213" i="2" s="1"/>
  <c r="F139" i="2" a="1"/>
  <c r="F139" i="2" s="1"/>
  <c r="H139" i="2" s="1"/>
  <c r="J139" i="2" s="1"/>
  <c r="F368" i="2" a="1"/>
  <c r="F368" i="2" s="1"/>
  <c r="H368" i="2" s="1"/>
  <c r="J368" i="2" s="1"/>
  <c r="F151" i="2" a="1"/>
  <c r="F151" i="2" s="1"/>
  <c r="H151" i="2" s="1"/>
  <c r="J151" i="2" s="1"/>
  <c r="F95" i="2" a="1"/>
  <c r="F95" i="2" s="1"/>
  <c r="H95" i="2" s="1"/>
  <c r="J95" i="2" s="1"/>
  <c r="F237" i="2" a="1"/>
  <c r="F237" i="2" s="1"/>
  <c r="H237" i="2" s="1"/>
  <c r="J237" i="2" s="1"/>
  <c r="F194" i="2" a="1"/>
  <c r="F194" i="2" s="1"/>
  <c r="H194" i="2" s="1"/>
  <c r="J194" i="2" s="1"/>
  <c r="F9" i="2" a="1"/>
  <c r="F9" i="2" s="1"/>
  <c r="H9" i="2" s="1"/>
  <c r="J9" i="2" s="1"/>
  <c r="F383" i="2" a="1"/>
  <c r="F383" i="2" s="1"/>
  <c r="H383" i="2" s="1"/>
  <c r="J383" i="2" s="1"/>
  <c r="F122" i="2" a="1"/>
  <c r="F122" i="2" s="1"/>
  <c r="H122" i="2" s="1"/>
  <c r="J122" i="2" s="1"/>
  <c r="F385" i="2" a="1"/>
  <c r="F385" i="2" s="1"/>
  <c r="H385" i="2" s="1"/>
  <c r="J385" i="2" s="1"/>
  <c r="F210" i="2" a="1"/>
  <c r="F210" i="2" s="1"/>
  <c r="H210" i="2" s="1"/>
  <c r="J210" i="2" s="1"/>
  <c r="F186" i="2" a="1"/>
  <c r="F186" i="2" s="1"/>
  <c r="H186" i="2" s="1"/>
  <c r="J186" i="2" s="1"/>
  <c r="F449" i="2" a="1"/>
  <c r="F449" i="2" s="1"/>
  <c r="H449" i="2" s="1"/>
  <c r="J449" i="2" s="1"/>
  <c r="F184" i="2" a="1"/>
  <c r="F184" i="2" s="1"/>
  <c r="H184" i="2" s="1"/>
  <c r="J184" i="2" s="1"/>
  <c r="F287" i="2" a="1"/>
  <c r="F287" i="2" s="1"/>
  <c r="H287" i="2" s="1"/>
  <c r="J287" i="2" s="1"/>
  <c r="F305" i="2" a="1"/>
  <c r="F305" i="2" s="1"/>
  <c r="H305" i="2" s="1"/>
  <c r="J305" i="2" s="1"/>
  <c r="F357" i="2" a="1"/>
  <c r="F357" i="2" s="1"/>
  <c r="H357" i="2" s="1"/>
  <c r="J357" i="2" s="1"/>
  <c r="F77" i="2" a="1"/>
  <c r="F77" i="2" s="1"/>
  <c r="H77" i="2" s="1"/>
  <c r="J77" i="2" s="1"/>
  <c r="F243" i="2" a="1"/>
  <c r="F243" i="2" s="1"/>
  <c r="H243" i="2" s="1"/>
  <c r="J243" i="2" s="1"/>
  <c r="F340" i="2" a="1"/>
  <c r="F340" i="2" s="1"/>
  <c r="H340" i="2" s="1"/>
  <c r="J340" i="2" s="1"/>
  <c r="F14" i="2" a="1"/>
  <c r="F14" i="2" s="1"/>
  <c r="H14" i="2" s="1"/>
  <c r="J14" i="2" s="1"/>
  <c r="F334" i="2" a="1"/>
  <c r="F334" i="2" s="1"/>
  <c r="H334" i="2" s="1"/>
  <c r="J334" i="2" s="1"/>
  <c r="F182" i="2" a="1"/>
  <c r="F182" i="2" s="1"/>
  <c r="H182" i="2" s="1"/>
  <c r="J182" i="2" s="1"/>
  <c r="F203" i="2" a="1"/>
  <c r="F203" i="2" s="1"/>
  <c r="H203" i="2" s="1"/>
  <c r="J203" i="2" s="1"/>
  <c r="F370" i="2" a="1"/>
  <c r="F370" i="2" s="1"/>
  <c r="H370" i="2" s="1"/>
  <c r="J370" i="2" s="1"/>
  <c r="F358" i="2" a="1"/>
  <c r="F358" i="2" s="1"/>
  <c r="H358" i="2" s="1"/>
  <c r="J358" i="2" s="1"/>
  <c r="F179" i="2" a="1"/>
  <c r="F179" i="2" s="1"/>
  <c r="H179" i="2" s="1"/>
  <c r="J179" i="2" s="1"/>
  <c r="F391" i="2" a="1"/>
  <c r="F391" i="2" s="1"/>
  <c r="H391" i="2" s="1"/>
  <c r="J391" i="2" s="1"/>
  <c r="F259" i="2" a="1"/>
  <c r="F259" i="2" s="1"/>
  <c r="H259" i="2" s="1"/>
  <c r="J259" i="2" s="1"/>
  <c r="F413" i="2" a="1"/>
  <c r="F413" i="2" s="1"/>
  <c r="H413" i="2" s="1"/>
  <c r="J413" i="2" s="1"/>
  <c r="F22" i="2" a="1"/>
  <c r="F22" i="2" s="1"/>
  <c r="H22" i="2" s="1"/>
  <c r="J22" i="2" s="1"/>
  <c r="F400" i="2" a="1"/>
  <c r="F400" i="2" s="1"/>
  <c r="H400" i="2" s="1"/>
  <c r="J400" i="2" s="1"/>
  <c r="F39" i="2" a="1"/>
  <c r="F39" i="2" s="1"/>
  <c r="H39" i="2" s="1"/>
  <c r="J39" i="2" s="1"/>
  <c r="F212" i="2" a="1"/>
  <c r="F212" i="2" s="1"/>
  <c r="H212" i="2" s="1"/>
  <c r="J212" i="2" s="1"/>
  <c r="F192" i="2" a="1"/>
  <c r="F192" i="2" s="1"/>
  <c r="H192" i="2" s="1"/>
  <c r="J192" i="2" s="1"/>
  <c r="F114" i="2" a="1"/>
  <c r="F114" i="2" s="1"/>
  <c r="H114" i="2" s="1"/>
  <c r="J114" i="2" s="1"/>
  <c r="F116" i="2" a="1"/>
  <c r="F116" i="2" s="1"/>
  <c r="H116" i="2" s="1"/>
  <c r="J116" i="2" s="1"/>
  <c r="F353" i="2" a="1"/>
  <c r="F353" i="2" s="1"/>
  <c r="H353" i="2" s="1"/>
  <c r="J353" i="2" s="1"/>
  <c r="F61" i="2" a="1"/>
  <c r="F61" i="2" s="1"/>
  <c r="H61" i="2" s="1"/>
  <c r="J61" i="2" s="1"/>
  <c r="F94" i="2" a="1"/>
  <c r="F94" i="2" s="1"/>
  <c r="H94" i="2" s="1"/>
  <c r="J94" i="2" s="1"/>
  <c r="F409" i="2" a="1"/>
  <c r="F409" i="2" s="1"/>
  <c r="H409" i="2" s="1"/>
  <c r="J409" i="2" s="1"/>
  <c r="F48" i="2" a="1"/>
  <c r="F48" i="2" s="1"/>
  <c r="H48" i="2" s="1"/>
  <c r="J48" i="2" s="1"/>
  <c r="F100" i="2" a="1"/>
  <c r="F100" i="2" s="1"/>
  <c r="H100" i="2" s="1"/>
  <c r="J100" i="2" s="1"/>
  <c r="F422" i="2" a="1"/>
  <c r="F422" i="2" s="1"/>
  <c r="H422" i="2" s="1"/>
  <c r="J422" i="2" s="1"/>
  <c r="F196" i="2" a="1"/>
  <c r="F196" i="2" s="1"/>
  <c r="H196" i="2" s="1"/>
  <c r="J196" i="2" s="1"/>
  <c r="F351" i="2" a="1"/>
  <c r="F351" i="2" s="1"/>
  <c r="H351" i="2" s="1"/>
  <c r="J351" i="2" s="1"/>
  <c r="F354" i="2" a="1"/>
  <c r="F354" i="2" s="1"/>
  <c r="H354" i="2" s="1"/>
  <c r="J354" i="2" s="1"/>
  <c r="F172" i="2" a="1"/>
  <c r="F172" i="2" s="1"/>
  <c r="H172" i="2" s="1"/>
  <c r="J172" i="2" s="1"/>
  <c r="F407" i="2" a="1"/>
  <c r="F407" i="2" s="1"/>
  <c r="H407" i="2" s="1"/>
  <c r="J407" i="2" s="1"/>
  <c r="F134" i="2" a="1"/>
  <c r="F134" i="2" s="1"/>
  <c r="H134" i="2" s="1"/>
  <c r="J134" i="2" s="1"/>
  <c r="F254" i="2" a="1"/>
  <c r="F254" i="2" s="1"/>
  <c r="H254" i="2" s="1"/>
  <c r="J254" i="2" s="1"/>
  <c r="F86" i="2" a="1"/>
  <c r="F86" i="2" s="1"/>
  <c r="H86" i="2" s="1"/>
  <c r="J86" i="2" s="1"/>
  <c r="F264" i="2" a="1"/>
  <c r="F264" i="2" s="1"/>
  <c r="H264" i="2" s="1"/>
  <c r="J264" i="2" s="1"/>
  <c r="F338" i="2" a="1"/>
  <c r="F338" i="2" s="1"/>
  <c r="H338" i="2" s="1"/>
  <c r="J338" i="2" s="1"/>
  <c r="F429" i="2" a="1"/>
  <c r="F429" i="2" s="1"/>
  <c r="H429" i="2" s="1"/>
  <c r="J429" i="2" s="1"/>
  <c r="F307" i="2" a="1"/>
  <c r="F307" i="2" s="1"/>
  <c r="H307" i="2" s="1"/>
  <c r="J307" i="2" s="1"/>
  <c r="F45" i="2" a="1"/>
  <c r="F45" i="2" s="1"/>
  <c r="H45" i="2" s="1"/>
  <c r="J45" i="2" s="1"/>
  <c r="F320" i="2" a="1"/>
  <c r="F320" i="2" s="1"/>
  <c r="H320" i="2" s="1"/>
  <c r="J320" i="2" s="1"/>
  <c r="F244" i="2" a="1"/>
  <c r="F244" i="2" s="1"/>
  <c r="H244" i="2" s="1"/>
  <c r="J244" i="2" s="1"/>
  <c r="F163" i="2" a="1"/>
  <c r="F163" i="2" s="1"/>
  <c r="H163" i="2" s="1"/>
  <c r="J163" i="2" s="1"/>
  <c r="F273" i="2" a="1"/>
  <c r="F273" i="2" s="1"/>
  <c r="H273" i="2" s="1"/>
  <c r="J273" i="2" s="1"/>
  <c r="F362" i="2" a="1"/>
  <c r="F362" i="2" s="1"/>
  <c r="H362" i="2" s="1"/>
  <c r="J362" i="2" s="1"/>
  <c r="F377" i="2" a="1"/>
  <c r="F377" i="2" s="1"/>
  <c r="H377" i="2" s="1"/>
  <c r="J377" i="2" s="1"/>
  <c r="F131" i="2" a="1"/>
  <c r="F131" i="2" s="1"/>
  <c r="H131" i="2" s="1"/>
  <c r="J131" i="2" s="1"/>
  <c r="F296" i="2" a="1"/>
  <c r="F296" i="2" s="1"/>
  <c r="H296" i="2" s="1"/>
  <c r="J296" i="2" s="1"/>
  <c r="F174" i="2" a="1"/>
  <c r="F174" i="2" s="1"/>
  <c r="H174" i="2" s="1"/>
  <c r="J174" i="2" s="1"/>
  <c r="F67" i="2" a="1"/>
  <c r="F67" i="2" s="1"/>
  <c r="H67" i="2" s="1"/>
  <c r="J67" i="2" s="1"/>
  <c r="F343" i="2" a="1"/>
  <c r="F343" i="2" s="1"/>
  <c r="H343" i="2" s="1"/>
  <c r="J343" i="2" s="1"/>
  <c r="F395" i="2" a="1"/>
  <c r="F395" i="2" s="1"/>
  <c r="H395" i="2" s="1"/>
  <c r="J395" i="2" s="1"/>
  <c r="F232" i="2" a="1"/>
  <c r="F232" i="2" s="1"/>
  <c r="H232" i="2" s="1"/>
  <c r="J232" i="2" s="1"/>
  <c r="F31" i="2" a="1"/>
  <c r="F31" i="2" s="1"/>
  <c r="H31" i="2" s="1"/>
  <c r="J31" i="2" s="1"/>
  <c r="F30" i="2" a="1"/>
  <c r="F30" i="2" s="1"/>
  <c r="H30" i="2" s="1"/>
  <c r="J30" i="2" s="1"/>
  <c r="F439" i="2" a="1"/>
  <c r="F439" i="2" s="1"/>
  <c r="H439" i="2" s="1"/>
  <c r="J439" i="2" s="1"/>
  <c r="F274" i="2" a="1"/>
  <c r="F274" i="2" s="1"/>
  <c r="H274" i="2" s="1"/>
  <c r="J274" i="2" s="1"/>
  <c r="F319" i="2" a="1"/>
  <c r="F319" i="2" s="1"/>
  <c r="H319" i="2" s="1"/>
  <c r="J319" i="2" s="1"/>
  <c r="F406" i="2" a="1"/>
  <c r="F406" i="2" s="1"/>
  <c r="H406" i="2" s="1"/>
  <c r="J406" i="2" s="1"/>
  <c r="F301" i="2" a="1"/>
  <c r="F301" i="2" s="1"/>
  <c r="H301" i="2" s="1"/>
  <c r="J301" i="2" s="1"/>
  <c r="F106" i="2" a="1"/>
  <c r="F106" i="2" s="1"/>
  <c r="H106" i="2" s="1"/>
  <c r="J106" i="2" s="1"/>
  <c r="F75" i="2" a="1"/>
  <c r="F75" i="2" s="1"/>
  <c r="H75" i="2" s="1"/>
  <c r="J75" i="2" s="1"/>
  <c r="F398" i="2" a="1"/>
  <c r="F398" i="2" s="1"/>
  <c r="H398" i="2" s="1"/>
  <c r="J398" i="2" s="1"/>
  <c r="F352" i="2" a="1"/>
  <c r="F352" i="2" s="1"/>
  <c r="H352" i="2" s="1"/>
  <c r="J352" i="2" s="1"/>
  <c r="F359" i="2" a="1"/>
  <c r="F359" i="2" s="1"/>
  <c r="H359" i="2" s="1"/>
  <c r="J359" i="2" s="1"/>
  <c r="F442" i="2" a="1"/>
  <c r="F442" i="2" s="1"/>
  <c r="H442" i="2" s="1"/>
  <c r="J442" i="2" s="1"/>
  <c r="F392" i="2" a="1"/>
  <c r="F392" i="2" s="1"/>
  <c r="H392" i="2" s="1"/>
  <c r="J392" i="2" s="1"/>
  <c r="F180" i="2" a="1"/>
  <c r="F180" i="2" s="1"/>
  <c r="H180" i="2" s="1"/>
  <c r="J180" i="2" s="1"/>
  <c r="F292" i="2" a="1"/>
  <c r="F292" i="2" s="1"/>
  <c r="H292" i="2" s="1"/>
  <c r="J292" i="2" s="1"/>
  <c r="F448" i="2" a="1"/>
  <c r="F448" i="2" s="1"/>
  <c r="H448" i="2" s="1"/>
  <c r="J448" i="2" s="1"/>
  <c r="F298" i="2" a="1"/>
  <c r="F298" i="2" s="1"/>
  <c r="H298" i="2" s="1"/>
  <c r="J298" i="2" s="1"/>
  <c r="F147" i="2" a="1"/>
  <c r="F147" i="2" s="1"/>
  <c r="H147" i="2" s="1"/>
  <c r="J147" i="2" s="1"/>
  <c r="F231" i="2" a="1"/>
  <c r="F231" i="2" s="1"/>
  <c r="H231" i="2" s="1"/>
  <c r="J231" i="2" s="1"/>
  <c r="F54" i="2" a="1"/>
  <c r="F54" i="2" s="1"/>
  <c r="H54" i="2" s="1"/>
  <c r="J54" i="2" s="1"/>
  <c r="F390" i="2" a="1"/>
  <c r="F390" i="2" s="1"/>
  <c r="H390" i="2" s="1"/>
  <c r="J390" i="2" s="1"/>
  <c r="F188" i="2" a="1"/>
  <c r="F188" i="2" s="1"/>
  <c r="H188" i="2" s="1"/>
  <c r="J188" i="2" s="1"/>
  <c r="F110" i="2" a="1"/>
  <c r="F110" i="2" s="1"/>
  <c r="H110" i="2" s="1"/>
  <c r="J110" i="2" s="1"/>
  <c r="F297" i="2" a="1"/>
  <c r="F297" i="2" s="1"/>
  <c r="H297" i="2" s="1"/>
  <c r="J297" i="2" s="1"/>
  <c r="F285" i="2" a="1"/>
  <c r="F285" i="2" s="1"/>
  <c r="H285" i="2" s="1"/>
  <c r="J285" i="2" s="1"/>
  <c r="F79" i="2" a="1"/>
  <c r="F79" i="2" s="1"/>
  <c r="H79" i="2" s="1"/>
  <c r="J79" i="2" s="1"/>
  <c r="F60" i="2" a="1"/>
  <c r="F60" i="2" s="1"/>
  <c r="H60" i="2" s="1"/>
  <c r="J60" i="2" s="1"/>
  <c r="F121" i="2" a="1"/>
  <c r="F121" i="2" s="1"/>
  <c r="H121" i="2" s="1"/>
  <c r="J121" i="2" s="1"/>
  <c r="F316" i="2" a="1"/>
  <c r="F316" i="2" s="1"/>
  <c r="H316" i="2" s="1"/>
  <c r="J316" i="2" s="1"/>
  <c r="F171" i="2" a="1"/>
  <c r="F171" i="2" s="1"/>
  <c r="H171" i="2" s="1"/>
  <c r="J171" i="2" s="1"/>
  <c r="F119" i="2" a="1"/>
  <c r="F119" i="2" s="1"/>
  <c r="H119" i="2" s="1"/>
  <c r="J119" i="2" s="1"/>
  <c r="F246" i="2" a="1"/>
  <c r="F246" i="2" s="1"/>
  <c r="H246" i="2" s="1"/>
  <c r="J246" i="2" s="1"/>
  <c r="F44" i="2" a="1"/>
  <c r="F44" i="2" s="1"/>
  <c r="H44" i="2" s="1"/>
  <c r="J44" i="2" s="1"/>
  <c r="F109" i="2" a="1"/>
  <c r="F109" i="2" s="1"/>
  <c r="H109" i="2" s="1"/>
  <c r="J109" i="2" s="1"/>
  <c r="F52" i="2" a="1"/>
  <c r="F52" i="2" s="1"/>
  <c r="H52" i="2" s="1"/>
  <c r="J52" i="2" s="1"/>
  <c r="F167" i="2" a="1"/>
  <c r="F167" i="2" s="1"/>
  <c r="H167" i="2" s="1"/>
  <c r="J167" i="2" s="1"/>
  <c r="F444" i="2" a="1"/>
  <c r="F444" i="2" s="1"/>
  <c r="H444" i="2" s="1"/>
  <c r="J444" i="2" s="1"/>
  <c r="F393" i="2" a="1"/>
  <c r="F393" i="2" s="1"/>
  <c r="H393" i="2" s="1"/>
  <c r="J393" i="2" s="1"/>
  <c r="F431" i="2" a="1"/>
  <c r="F431" i="2" s="1"/>
  <c r="H431" i="2" s="1"/>
  <c r="J431" i="2" s="1"/>
  <c r="F323" i="2" a="1"/>
  <c r="F323" i="2" s="1"/>
  <c r="H323" i="2" s="1"/>
  <c r="J323" i="2" s="1"/>
  <c r="F80" i="2" a="1"/>
  <c r="F80" i="2" s="1"/>
  <c r="H80" i="2" s="1"/>
  <c r="J80" i="2" s="1"/>
  <c r="F223" i="2" a="1"/>
  <c r="F223" i="2" s="1"/>
  <c r="H223" i="2" s="1"/>
  <c r="J223" i="2" s="1"/>
  <c r="F332" i="2" a="1"/>
  <c r="F332" i="2" s="1"/>
  <c r="H332" i="2" s="1"/>
  <c r="J332" i="2" s="1"/>
  <c r="F78" i="2" a="1"/>
  <c r="F78" i="2" s="1"/>
  <c r="H78" i="2" s="1"/>
  <c r="J78" i="2" s="1"/>
  <c r="F260" i="2" a="1"/>
  <c r="F260" i="2" s="1"/>
  <c r="H260" i="2" s="1"/>
  <c r="J260" i="2" s="1"/>
  <c r="F83" i="2" a="1"/>
  <c r="F83" i="2" s="1"/>
  <c r="H83" i="2" s="1"/>
  <c r="J83" i="2" s="1"/>
  <c r="F425" i="2" a="1"/>
  <c r="F425" i="2" s="1"/>
  <c r="H425" i="2" s="1"/>
  <c r="J425" i="2" s="1"/>
  <c r="F56" i="2" a="1"/>
  <c r="F56" i="2" s="1"/>
  <c r="H56" i="2" s="1"/>
  <c r="J56" i="2" s="1"/>
  <c r="F81" i="2" a="1"/>
  <c r="F81" i="2" s="1"/>
  <c r="H81" i="2" s="1"/>
  <c r="J81" i="2" s="1"/>
  <c r="F150" i="2" a="1"/>
  <c r="F150" i="2" s="1"/>
  <c r="H150" i="2" s="1"/>
  <c r="J150" i="2" s="1"/>
  <c r="F209" i="2" a="1"/>
  <c r="F209" i="2" s="1"/>
  <c r="H209" i="2" s="1"/>
  <c r="J209" i="2" s="1"/>
  <c r="F169" i="2" a="1"/>
  <c r="F169" i="2" s="1"/>
  <c r="H169" i="2" s="1"/>
  <c r="J169" i="2" s="1"/>
  <c r="F99" i="2" a="1"/>
  <c r="F99" i="2" s="1"/>
  <c r="H99" i="2" s="1"/>
  <c r="J99" i="2" s="1"/>
  <c r="F257" i="2" a="1"/>
  <c r="F257" i="2" s="1"/>
  <c r="H257" i="2" s="1"/>
  <c r="J257" i="2" s="1"/>
  <c r="F105" i="2" a="1"/>
  <c r="F105" i="2" s="1"/>
  <c r="H105" i="2" s="1"/>
  <c r="J105" i="2" s="1"/>
  <c r="F278" i="2" a="1"/>
  <c r="F278" i="2" s="1"/>
  <c r="H278" i="2" s="1"/>
  <c r="J278" i="2" s="1"/>
  <c r="F156" i="2" a="1"/>
  <c r="F156" i="2" s="1"/>
  <c r="H156" i="2" s="1"/>
  <c r="J156" i="2" s="1"/>
  <c r="F440" i="2" a="1"/>
  <c r="F440" i="2" s="1"/>
  <c r="H440" i="2" s="1"/>
  <c r="J440" i="2" s="1"/>
  <c r="F401" i="2" a="1"/>
  <c r="F401" i="2" s="1"/>
  <c r="H401" i="2" s="1"/>
  <c r="J401" i="2" s="1"/>
  <c r="F29" i="2" a="1"/>
  <c r="F29" i="2" s="1"/>
  <c r="H29" i="2" s="1"/>
  <c r="J29" i="2" s="1"/>
  <c r="F271" i="2" a="1"/>
  <c r="F271" i="2" s="1"/>
  <c r="H271" i="2" s="1"/>
  <c r="J271" i="2" s="1"/>
  <c r="F326" i="2" a="1"/>
  <c r="F326" i="2" s="1"/>
  <c r="H326" i="2" s="1"/>
  <c r="J326" i="2" s="1"/>
  <c r="F23" i="2" a="1"/>
  <c r="F23" i="2" s="1"/>
  <c r="H23" i="2" s="1"/>
  <c r="J23" i="2" s="1"/>
  <c r="F261" i="2" a="1"/>
  <c r="F261" i="2" s="1"/>
  <c r="H261" i="2" s="1"/>
  <c r="J261" i="2" s="1"/>
  <c r="F66" i="2" a="1"/>
  <c r="F66" i="2" s="1"/>
  <c r="H66" i="2" s="1"/>
  <c r="J66" i="2" s="1"/>
  <c r="F97" i="2" a="1"/>
  <c r="F97" i="2" s="1"/>
  <c r="H97" i="2" s="1"/>
  <c r="J97" i="2" s="1"/>
  <c r="F227" i="2" a="1"/>
  <c r="F227" i="2" s="1"/>
  <c r="H227" i="2" s="1"/>
  <c r="J227" i="2" s="1"/>
  <c r="F421" i="2" a="1"/>
  <c r="F421" i="2" s="1"/>
  <c r="H421" i="2" s="1"/>
  <c r="J421" i="2" s="1"/>
  <c r="F432" i="2" a="1"/>
  <c r="F432" i="2" s="1"/>
  <c r="H432" i="2" s="1"/>
  <c r="J432" i="2" s="1"/>
  <c r="F324" i="2" a="1"/>
  <c r="F324" i="2" s="1"/>
  <c r="H324" i="2" s="1"/>
  <c r="J324" i="2" s="1"/>
  <c r="F450" i="2" a="1"/>
  <c r="F450" i="2" s="1"/>
  <c r="H450" i="2" s="1"/>
  <c r="J450" i="2" s="1"/>
  <c r="F399" i="2" a="1"/>
  <c r="F399" i="2" s="1"/>
  <c r="H399" i="2" s="1"/>
  <c r="J399" i="2" s="1"/>
  <c r="F185" i="2" a="1"/>
  <c r="F185" i="2" s="1"/>
  <c r="H185" i="2" s="1"/>
  <c r="J185" i="2" s="1"/>
  <c r="F374" i="2" a="1"/>
  <c r="F374" i="2" s="1"/>
  <c r="H374" i="2" s="1"/>
  <c r="J374" i="2" s="1"/>
  <c r="F249" i="2" a="1"/>
  <c r="F249" i="2" s="1"/>
  <c r="H249" i="2" s="1"/>
  <c r="J249" i="2" s="1"/>
  <c r="F153" i="2" a="1"/>
  <c r="F153" i="2" s="1"/>
  <c r="H153" i="2" s="1"/>
  <c r="J153" i="2" s="1"/>
  <c r="F267" i="2" a="1"/>
  <c r="F267" i="2" s="1"/>
  <c r="H267" i="2" s="1"/>
  <c r="J267" i="2" s="1"/>
  <c r="F149" i="2" a="1"/>
  <c r="F149" i="2" s="1"/>
  <c r="H149" i="2" s="1"/>
  <c r="J149" i="2" s="1"/>
  <c r="F262" i="2" a="1"/>
  <c r="F262" i="2" s="1"/>
  <c r="H262" i="2" s="1"/>
  <c r="J262" i="2" s="1"/>
  <c r="F33" i="2" a="1"/>
  <c r="F33" i="2" s="1"/>
  <c r="H33" i="2" s="1"/>
  <c r="J33" i="2" s="1"/>
  <c r="F282" i="2" a="1"/>
  <c r="F282" i="2" s="1"/>
  <c r="H282" i="2" s="1"/>
  <c r="J282" i="2" s="1"/>
  <c r="F24" i="2" a="1"/>
  <c r="F24" i="2" s="1"/>
  <c r="H24" i="2" s="1"/>
  <c r="J24" i="2" s="1"/>
  <c r="F216" i="2" a="1"/>
  <c r="F216" i="2" s="1"/>
  <c r="H216" i="2" s="1"/>
  <c r="J216" i="2" s="1"/>
  <c r="F211" i="2" a="1"/>
  <c r="F211" i="2" s="1"/>
  <c r="H211" i="2" s="1"/>
  <c r="J211" i="2" s="1"/>
  <c r="F253" i="2" a="1"/>
  <c r="F253" i="2" s="1"/>
  <c r="H253" i="2" s="1"/>
  <c r="J253" i="2" s="1"/>
  <c r="F299" i="2" a="1"/>
  <c r="F299" i="2" s="1"/>
  <c r="H299" i="2" s="1"/>
  <c r="J299" i="2" s="1"/>
  <c r="F93" i="2" a="1"/>
  <c r="F93" i="2" s="1"/>
  <c r="H93" i="2" s="1"/>
  <c r="J93" i="2" s="1"/>
  <c r="F208" i="2" a="1"/>
  <c r="F208" i="2" s="1"/>
  <c r="H208" i="2" s="1"/>
  <c r="J208" i="2" s="1"/>
  <c r="F51" i="2" a="1"/>
  <c r="F51" i="2" s="1"/>
  <c r="H51" i="2" s="1"/>
  <c r="J51" i="2" s="1"/>
  <c r="F242" i="2" a="1"/>
  <c r="F242" i="2" s="1"/>
  <c r="H242" i="2" s="1"/>
  <c r="J242" i="2" s="1"/>
  <c r="F408" i="2" a="1"/>
  <c r="F408" i="2" s="1"/>
  <c r="H408" i="2" s="1"/>
  <c r="J408" i="2" s="1"/>
  <c r="F20" i="2" a="1"/>
  <c r="F20" i="2" s="1"/>
  <c r="H20" i="2" s="1"/>
  <c r="J20" i="2" s="1"/>
  <c r="F53" i="2" a="1"/>
  <c r="F53" i="2" s="1"/>
  <c r="H53" i="2" s="1"/>
  <c r="J53" i="2" s="1"/>
  <c r="F200" i="2" a="1"/>
  <c r="F200" i="2" s="1"/>
  <c r="H200" i="2" s="1"/>
  <c r="J200" i="2" s="1"/>
  <c r="F8" i="2" a="1"/>
  <c r="F8" i="2" s="1"/>
  <c r="H8" i="2" s="1"/>
  <c r="J8" i="2" s="1"/>
  <c r="J451" i="2" s="1"/>
  <c r="F1" i="2" s="1"/>
  <c r="B5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א. חפץ ושות</author>
  </authors>
  <commentList>
    <comment ref="L10" authorId="0" shapeId="0" xr:uid="{E81B4BB3-191B-4921-BECD-3585188B589D}">
      <text>
        <r>
          <rPr>
            <b/>
            <sz val="9"/>
            <color indexed="81"/>
            <rFont val="Tahoma"/>
            <family val="2"/>
          </rPr>
          <t>א. חפץ ושות:</t>
        </r>
        <r>
          <rPr>
            <sz val="9"/>
            <color indexed="81"/>
            <rFont val="Tahoma"/>
            <family val="2"/>
          </rPr>
          <t xml:space="preserve">
ספורטאי שגילו 3 שנים מתחת לגיל הלמידה</t>
        </r>
      </text>
    </comment>
    <comment ref="L12" authorId="0" shapeId="0" xr:uid="{6B4E1129-2C1B-4A23-A723-84B69FF8424F}">
      <text>
        <r>
          <rPr>
            <b/>
            <sz val="9"/>
            <color indexed="81"/>
            <rFont val="Tahoma"/>
            <family val="2"/>
          </rPr>
          <t>א. חפץ ושות:</t>
        </r>
        <r>
          <rPr>
            <sz val="9"/>
            <color indexed="81"/>
            <rFont val="Tahoma"/>
            <family val="2"/>
          </rPr>
          <t xml:space="preserve">
עד שנתיים מעל גיל למידה</t>
        </r>
      </text>
    </comment>
    <comment ref="L13" authorId="0" shapeId="0" xr:uid="{63C3125C-5D2C-4DD5-9EC5-0AFD8FED5FB3}">
      <text>
        <r>
          <rPr>
            <b/>
            <sz val="9"/>
            <color indexed="81"/>
            <rFont val="Tahoma"/>
            <family val="2"/>
          </rPr>
          <t>א. חפץ ושות:</t>
        </r>
        <r>
          <rPr>
            <sz val="9"/>
            <color indexed="81"/>
            <rFont val="Tahoma"/>
            <family val="2"/>
          </rPr>
          <t xml:space="preserve">
עד שנתיים מעל גיל ילדים ילדות/גיל התמחות 1</t>
        </r>
      </text>
    </comment>
    <comment ref="L14" authorId="0" shapeId="0" xr:uid="{458FC08E-21D7-406A-9871-5C75833A61DE}">
      <text>
        <r>
          <rPr>
            <b/>
            <sz val="9"/>
            <color indexed="81"/>
            <rFont val="Tahoma"/>
            <family val="2"/>
          </rPr>
          <t>א. חפץ ושות:</t>
        </r>
        <r>
          <rPr>
            <sz val="9"/>
            <color indexed="81"/>
            <rFont val="Tahoma"/>
            <family val="2"/>
          </rPr>
          <t xml:space="preserve">
ספורטאי שגילו עד 14 שנים מעל גיל התמחות 2</t>
        </r>
      </text>
    </comment>
    <comment ref="L15" authorId="0" shapeId="0" xr:uid="{AE6A9FAD-8C6A-4466-91FE-35816A982B49}">
      <text>
        <r>
          <rPr>
            <b/>
            <sz val="9"/>
            <color indexed="81"/>
            <rFont val="Tahoma"/>
            <family val="2"/>
          </rPr>
          <t>א. חפץ ושות:</t>
        </r>
        <r>
          <rPr>
            <sz val="9"/>
            <color indexed="81"/>
            <rFont val="Tahoma"/>
            <family val="2"/>
          </rPr>
          <t xml:space="preserve">
ספורטאי, שגלו עד 5 שנים מעל גיל הישגי</t>
        </r>
      </text>
    </comment>
    <comment ref="L16" authorId="0" shapeId="0" xr:uid="{928A7F42-1DC0-4BE3-9420-84C1BD3A4CBF}">
      <text>
        <r>
          <rPr>
            <b/>
            <sz val="9"/>
            <color indexed="81"/>
            <rFont val="Tahoma"/>
            <family val="2"/>
          </rPr>
          <t>א. חפץ ושות:</t>
        </r>
        <r>
          <rPr>
            <sz val="9"/>
            <color indexed="81"/>
            <rFont val="Tahoma"/>
            <family val="2"/>
          </rPr>
          <t xml:space="preserve">
ספורטאי שגילו עד 20 שנים מעל גיל תחרותי</t>
        </r>
      </text>
    </comment>
    <comment ref="L17" authorId="0" shapeId="0" xr:uid="{E89ED851-7E88-4AF2-B957-4094462B3112}">
      <text>
        <r>
          <rPr>
            <b/>
            <sz val="9"/>
            <color indexed="81"/>
            <rFont val="Tahoma"/>
            <family val="2"/>
          </rPr>
          <t>א. חפץ ושות:</t>
        </r>
        <r>
          <rPr>
            <sz val="9"/>
            <color indexed="81"/>
            <rFont val="Tahoma"/>
            <family val="2"/>
          </rPr>
          <t xml:space="preserve">
ספורטאי שגילו מעל גיל מאסארס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Dudu Malka</author>
  </authors>
  <commentList>
    <comment ref="K5" authorId="0" shapeId="0" xr:uid="{264ECCC9-44FB-4EAF-82C9-4C817C0458BB}">
      <text>
        <r>
          <rPr>
            <sz val="9"/>
            <color indexed="81"/>
            <rFont val="Tahoma"/>
            <family val="2"/>
          </rPr>
          <t xml:space="preserve">
מקצוע אולימפי/מ.עולם = 1
מקצוע לא אולימפי/מ.עולם = 2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<sst xmlns="http://schemas.openxmlformats.org/spreadsheetml/2006/main" count="226" uniqueCount="184">
  <si>
    <t xml:space="preserve">בחר ענף ספורט </t>
  </si>
  <si>
    <t>קלוב התעופה לישראל</t>
  </si>
  <si>
    <t xml:space="preserve">מס' עמותה </t>
  </si>
  <si>
    <t>שנת תמיכה</t>
  </si>
  <si>
    <t>שנת הערכה</t>
  </si>
  <si>
    <t>ספורטאים</t>
  </si>
  <si>
    <t>הישגיות</t>
  </si>
  <si>
    <t>ליווי העסקת מאמנים באגודות</t>
  </si>
  <si>
    <t>2023-24</t>
  </si>
  <si>
    <t>עונת פעילות:</t>
  </si>
  <si>
    <t>סה"כ ניקוד</t>
  </si>
  <si>
    <t>שם האיגוד:</t>
  </si>
  <si>
    <t>מספר עמותה</t>
  </si>
  <si>
    <t>סה"כ ספורטאים רשומים</t>
  </si>
  <si>
    <t>סה"כ ספורטאים פעילים</t>
  </si>
  <si>
    <t>ת.ז.</t>
  </si>
  <si>
    <t>סה"כ ספורטאים רשומים -זכר</t>
  </si>
  <si>
    <t>סה"כ ספורטאים פעילים -זכר</t>
  </si>
  <si>
    <t>דרכון</t>
  </si>
  <si>
    <t>ספורטאיות רשומות - נקבה</t>
  </si>
  <si>
    <t>ספורטאיות פעילות - נקבה</t>
  </si>
  <si>
    <t>אחוז ספורטאיות</t>
  </si>
  <si>
    <t>מס' ת.ז.</t>
  </si>
  <si>
    <t>מין</t>
  </si>
  <si>
    <t>שנת
לידה</t>
  </si>
  <si>
    <t>עונת דיווח</t>
  </si>
  <si>
    <t>סה"כ נקודות</t>
  </si>
  <si>
    <t>עמ' 24, ניקוד לפי סעיפים ב'-ו'</t>
  </si>
  <si>
    <t>עמ' 24, ניקוד לפי סעיף ז'-ח' - ניקוד על השתתפות</t>
  </si>
  <si>
    <t>מס'</t>
  </si>
  <si>
    <t>גיל ומין</t>
  </si>
  <si>
    <t>סוג האליפות</t>
  </si>
  <si>
    <t>מדינה מארחת</t>
  </si>
  <si>
    <t>תאריך האליפות</t>
  </si>
  <si>
    <t>מס מדינות משתת' בקטגוריה</t>
  </si>
  <si>
    <t>מס ספורטאים  משתת' בקטגוריה</t>
  </si>
  <si>
    <t>ת.ז. ספורטאי</t>
  </si>
  <si>
    <t>שם הספורטאי</t>
  </si>
  <si>
    <t>משקל-סגנון-מקצוע-קבוצתי-שליחים</t>
  </si>
  <si>
    <t>מקצוע אולימפי/מ.עולם</t>
  </si>
  <si>
    <t>בודד, זוג, שלשה וכו'</t>
  </si>
  <si>
    <t>מקום בדירוג</t>
  </si>
  <si>
    <t>ניקוד לפי הישג (אליפת אירופה,בוגרים)</t>
  </si>
  <si>
    <t>התאמת ניקוד לפי אליפות (בוגרים)</t>
  </si>
  <si>
    <t>התאמת ניקוד לפי גיל</t>
  </si>
  <si>
    <t>ניקוד ספורטאי על השתתפות לפי כמות מקצים באותה תחרות</t>
  </si>
  <si>
    <t>הגבלת ניקוד ספורטאי לפי גודל הקבוצה</t>
  </si>
  <si>
    <t>שכר ממוצע במשק:</t>
  </si>
  <si>
    <t>דוח מאמנים באגודות הספורט</t>
  </si>
  <si>
    <t>בסיס זכר\נקבה (רצועת מקצועיות)</t>
  </si>
  <si>
    <t>תוספת נקבה (רצועת נשים)</t>
  </si>
  <si>
    <t>שם המאמן</t>
  </si>
  <si>
    <t>זכר-נקבה</t>
  </si>
  <si>
    <t>מספר ת.ז.</t>
  </si>
  <si>
    <t>רמת תעודה</t>
  </si>
  <si>
    <t>שכר ברוטו</t>
  </si>
  <si>
    <t>ניקוד זכר</t>
  </si>
  <si>
    <t>ניקוד נקבה</t>
  </si>
  <si>
    <t>זכר</t>
  </si>
  <si>
    <t>מאמן</t>
  </si>
  <si>
    <t>מעל 90%</t>
  </si>
  <si>
    <t>מעל 25%</t>
  </si>
  <si>
    <t>מדריך</t>
  </si>
  <si>
    <t>נקבה</t>
  </si>
  <si>
    <t>מעל 50%</t>
  </si>
  <si>
    <t>מעל 120%</t>
  </si>
  <si>
    <t>אקרובטיקה</t>
  </si>
  <si>
    <t>שם פרטי</t>
  </si>
  <si>
    <t>שם משפחה</t>
  </si>
  <si>
    <t>ניקוד</t>
  </si>
  <si>
    <t>גברים</t>
  </si>
  <si>
    <t>נשים</t>
  </si>
  <si>
    <t>נוער</t>
  </si>
  <si>
    <t>נערות</t>
  </si>
  <si>
    <t>נערים</t>
  </si>
  <si>
    <t>קדטיות</t>
  </si>
  <si>
    <t>ילדים</t>
  </si>
  <si>
    <t>ילדות</t>
  </si>
  <si>
    <t>ניקוד בסיס לספורטאי</t>
  </si>
  <si>
    <t>תוספת ניקוד נשים</t>
  </si>
  <si>
    <t>סה"כ ניקוד לספורטאי/ית</t>
  </si>
  <si>
    <t>בנים:</t>
  </si>
  <si>
    <t>גיל אוריינות</t>
  </si>
  <si>
    <t>אוריינות בנים</t>
  </si>
  <si>
    <t>גיל למידה</t>
  </si>
  <si>
    <t>למידה בנים</t>
  </si>
  <si>
    <t>גיל ילדים ילדות/ גיל התמחות 1</t>
  </si>
  <si>
    <t>ילדים-נערים</t>
  </si>
  <si>
    <t>גיל נערים קדטיות/ גיל התמחות 2</t>
  </si>
  <si>
    <t>גיל הישגי</t>
  </si>
  <si>
    <t>נוער-גברים</t>
  </si>
  <si>
    <t>גיל תחרותי</t>
  </si>
  <si>
    <t>גיל מסטרס</t>
  </si>
  <si>
    <t>גיל וותיקים</t>
  </si>
  <si>
    <t>בנות:</t>
  </si>
  <si>
    <t>אוריינות בנות</t>
  </si>
  <si>
    <t>למידה בנות</t>
  </si>
  <si>
    <t>ילדות-נערות</t>
  </si>
  <si>
    <t>נערות-נשים</t>
  </si>
  <si>
    <t>קטגוריית גיל</t>
  </si>
  <si>
    <t>גיל</t>
  </si>
  <si>
    <t>בנים</t>
  </si>
  <si>
    <t>בנות</t>
  </si>
  <si>
    <t>שנת לידה - זכר</t>
  </si>
  <si>
    <t>שנת לידה - נקבה</t>
  </si>
  <si>
    <t>ענף</t>
  </si>
  <si>
    <t>גיל למידה ילדים</t>
  </si>
  <si>
    <t>גיל למידה ילדות</t>
  </si>
  <si>
    <t>הוקי קרח</t>
  </si>
  <si>
    <t>משיכת חבל</t>
  </si>
  <si>
    <t>סופטבול</t>
  </si>
  <si>
    <t>קריקט</t>
  </si>
  <si>
    <t>ספורט נכים</t>
  </si>
  <si>
    <t>ספורט חרשים</t>
  </si>
  <si>
    <t>או-שו (קונג-פו)</t>
  </si>
  <si>
    <t>אופניים</t>
  </si>
  <si>
    <t>איגרוף</t>
  </si>
  <si>
    <t>איגרוף תאילנדי</t>
  </si>
  <si>
    <t>אקוואטלון</t>
  </si>
  <si>
    <t>אתלטיקה</t>
  </si>
  <si>
    <t>בדמינטון</t>
  </si>
  <si>
    <t>ביליארד</t>
  </si>
  <si>
    <t>ברידג'</t>
  </si>
  <si>
    <t>ג'ודו</t>
  </si>
  <si>
    <t>ג'יו-ג'יטסו</t>
  </si>
  <si>
    <t>ג'יו ג'יטסו</t>
  </si>
  <si>
    <t>גולף</t>
  </si>
  <si>
    <t>גולשי הגלים</t>
  </si>
  <si>
    <t>גלגיליות אומנותי</t>
  </si>
  <si>
    <t>גלישה אווירית</t>
  </si>
  <si>
    <t>דאיה</t>
  </si>
  <si>
    <t>דמקה</t>
  </si>
  <si>
    <t>האבקות</t>
  </si>
  <si>
    <t>הורדת ידיים</t>
  </si>
  <si>
    <t>החלקה על הקרח</t>
  </si>
  <si>
    <t>הרמת משקולות</t>
  </si>
  <si>
    <t>התעמלות</t>
  </si>
  <si>
    <t>התעמלות אומנותית</t>
  </si>
  <si>
    <t>חתירה</t>
  </si>
  <si>
    <t xml:space="preserve">טאיקוון-דו </t>
  </si>
  <si>
    <t>טאקוונדו</t>
  </si>
  <si>
    <t>טיסנאות</t>
  </si>
  <si>
    <t>טיפוס ספורטיבי</t>
  </si>
  <si>
    <t>טניס</t>
  </si>
  <si>
    <t>טניס שולחן</t>
  </si>
  <si>
    <t>טריאטלון</t>
  </si>
  <si>
    <t>טרמפולינה</t>
  </si>
  <si>
    <t>כדור בסיס (בייסבול)</t>
  </si>
  <si>
    <t>כדורסל 3X3</t>
  </si>
  <si>
    <t>כדורעף חופים</t>
  </si>
  <si>
    <t>כדורת (באולינג)</t>
  </si>
  <si>
    <t>כדורת דשא</t>
  </si>
  <si>
    <t>כדורת דשא לעיוורים</t>
  </si>
  <si>
    <t>מטוסים זעירים</t>
  </si>
  <si>
    <t>מצנחי רחיפה</t>
  </si>
  <si>
    <t>ניווט</t>
  </si>
  <si>
    <t>סיוף</t>
  </si>
  <si>
    <t>סמבו</t>
  </si>
  <si>
    <t>ספורט הריקוד</t>
  </si>
  <si>
    <t>ספיישל אולימפיק</t>
  </si>
  <si>
    <t>סקווש</t>
  </si>
  <si>
    <t>סקי המים</t>
  </si>
  <si>
    <t>סקי שלג</t>
  </si>
  <si>
    <t xml:space="preserve">פטנק </t>
  </si>
  <si>
    <t>פיתוח הגוף</t>
  </si>
  <si>
    <t>צניחה חופשית</t>
  </si>
  <si>
    <t>קיאקים</t>
  </si>
  <si>
    <t>קיק בוקס</t>
  </si>
  <si>
    <t>קליעה</t>
  </si>
  <si>
    <t>קנדו בודו</t>
  </si>
  <si>
    <t>קראטה</t>
  </si>
  <si>
    <t>קרטה מסורתי</t>
  </si>
  <si>
    <t>קרלינג</t>
  </si>
  <si>
    <t>קשתות</t>
  </si>
  <si>
    <t>רוגבי</t>
  </si>
  <si>
    <t>רחף</t>
  </si>
  <si>
    <t>ריקודים סלוניים</t>
  </si>
  <si>
    <t>רכיבה</t>
  </si>
  <si>
    <t>שחייה</t>
  </si>
  <si>
    <t>שחייה אומנותית</t>
  </si>
  <si>
    <t>שחמט</t>
  </si>
  <si>
    <t>שייט</t>
  </si>
  <si>
    <t>תעופה זעירה</t>
  </si>
  <si>
    <t>MMA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</si>
</sst>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64" formatCode="0.0"/>
    <numFmt numFmtId="165" formatCode="_ * #,##0_ ;_ * \-#,##0_ ;_ * &quot;-&quot;??_ ;_ @_ "/>
    <numFmt numFmtId="166" formatCode="0\-0000000\-0"/>
    <numFmt numFmtId="167" formatCode="0.000"/>
  </numFmts>
  <fonts count="26">
    <font>
      <sz val="10"/>
      <color theme="1"/>
      <name val="Arial"/>
      <family val="2"/>
      <charset val="177"/>
    </font>
    <font>
      <sz val="10"/>
      <color theme="1"/>
      <name val="Arial"/>
      <family val="2"/>
      <charset val="177"/>
    </font>
    <font>
      <sz val="10"/>
      <name val="Arial"/>
      <family val="2"/>
    </font>
    <font>
      <sz val="14"/>
      <name val="David"/>
      <family val="2"/>
    </font>
    <font>
      <b/>
      <sz val="14"/>
      <name val="David"/>
      <family val="2"/>
    </font>
    <font>
      <b/>
      <u/>
      <sz val="18"/>
      <name val="David"/>
      <family val="2"/>
    </font>
    <font>
      <sz val="12"/>
      <name val="David"/>
      <family val="2"/>
    </font>
    <font>
      <sz val="12"/>
      <color theme="1"/>
      <name val="David"/>
      <family val="2"/>
      <charset val="177"/>
    </font>
    <font>
      <b/>
      <sz val="10"/>
      <name val="David"/>
      <family val="2"/>
    </font>
    <font>
      <b/>
      <sz val="16"/>
      <name val="David"/>
      <family val="2"/>
    </font>
    <font>
      <b/>
      <sz val="11"/>
      <name val="David"/>
      <family val="2"/>
    </font>
    <font>
      <b/>
      <sz val="12"/>
      <name val="David"/>
      <family val="2"/>
    </font>
    <font>
      <sz val="10"/>
      <name val="David"/>
      <family val="2"/>
    </font>
    <font>
      <sz val="11"/>
      <name val="David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rgb="FF000000"/>
      <name val="Calibri"/>
      <family val="2"/>
    </font>
    <font>
      <sz val="11"/>
      <color theme="1"/>
      <name val="David"/>
      <family val="2"/>
    </font>
    <font>
      <b/>
      <sz val="16"/>
      <color rgb="FFFF0000"/>
      <name val="David"/>
      <family val="2"/>
    </font>
    <font>
      <sz val="11"/>
      <color indexed="8"/>
      <name val="Arial"/>
      <family val="2"/>
      <charset val="177"/>
    </font>
    <font>
      <b/>
      <sz val="10"/>
      <color theme="1"/>
      <name val="David"/>
      <family val="2"/>
    </font>
    <font>
      <b/>
      <sz val="9"/>
      <name val="David"/>
      <family val="2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9"/>
      <name val="Arial (Hebrew)"/>
    </font>
    <font>
      <b/>
      <sz val="10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E4E4E4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FF0000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2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7" fillId="0" borderId="0"/>
    <xf numFmtId="0" fontId="2" fillId="0" borderId="0"/>
    <xf numFmtId="0" fontId="16" fillId="0" borderId="0" applyBorder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9" fillId="0" borderId="0"/>
    <xf numFmtId="0" fontId="2" fillId="0" borderId="0" applyNumberFormat="0"/>
    <xf numFmtId="0" fontId="2" fillId="0" borderId="0" applyNumberFormat="0"/>
    <xf numFmtId="43" fontId="2" fillId="0" borderId="0" applyFont="0" applyFill="0" applyBorder="0" applyAlignment="0" applyProtection="0"/>
    <xf numFmtId="0" fontId="2" fillId="0" borderId="0"/>
    <xf numFmtId="0" fontId="24" fillId="0" borderId="0">
      <alignment vertical="center"/>
    </xf>
    <xf numFmtId="9" fontId="2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2" fillId="0" borderId="0"/>
    <xf numFmtId="0" fontId="23" fillId="0" borderId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</cellStyleXfs>
  <cellXfs count="146">
    <xf numFmtId="0" fontId="0" fillId="0" borderId="0" xfId="0"/>
    <xf numFmtId="0" fontId="2" fillId="0" borderId="0" xfId="3"/>
    <xf numFmtId="0" fontId="2" fillId="0" borderId="0" xfId="3" applyAlignment="1">
      <alignment horizontal="center"/>
    </xf>
    <xf numFmtId="0" fontId="2" fillId="0" borderId="0" xfId="3" applyAlignment="1">
      <alignment vertical="center"/>
    </xf>
    <xf numFmtId="0" fontId="3" fillId="2" borderId="1" xfId="3" applyFont="1" applyFill="1" applyBorder="1" applyAlignment="1">
      <alignment horizontal="center" vertical="center"/>
    </xf>
    <xf numFmtId="0" fontId="4" fillId="3" borderId="1" xfId="3" applyFont="1" applyFill="1" applyBorder="1" applyAlignment="1" applyProtection="1">
      <alignment horizontal="center" vertical="center"/>
      <protection locked="0"/>
    </xf>
    <xf numFmtId="0" fontId="3" fillId="2" borderId="1" xfId="3" applyFont="1" applyFill="1" applyBorder="1" applyAlignment="1">
      <alignment horizontal="center"/>
    </xf>
    <xf numFmtId="0" fontId="3" fillId="5" borderId="1" xfId="3" applyFont="1" applyFill="1" applyBorder="1" applyAlignment="1">
      <alignment horizontal="center"/>
    </xf>
    <xf numFmtId="164" fontId="4" fillId="6" borderId="1" xfId="3" applyNumberFormat="1" applyFont="1" applyFill="1" applyBorder="1" applyAlignment="1">
      <alignment horizontal="center"/>
    </xf>
    <xf numFmtId="3" fontId="8" fillId="2" borderId="2" xfId="3" applyNumberFormat="1" applyFont="1" applyFill="1" applyBorder="1" applyAlignment="1">
      <alignment horizontal="center" vertical="center" wrapText="1"/>
    </xf>
    <xf numFmtId="0" fontId="4" fillId="2" borderId="2" xfId="3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3" fontId="8" fillId="2" borderId="2" xfId="3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/>
    </xf>
    <xf numFmtId="3" fontId="8" fillId="2" borderId="4" xfId="3" applyNumberFormat="1" applyFont="1" applyFill="1" applyBorder="1" applyAlignment="1">
      <alignment horizontal="center" vertical="center" wrapText="1"/>
    </xf>
    <xf numFmtId="3" fontId="8" fillId="2" borderId="4" xfId="3" applyNumberFormat="1" applyFont="1" applyFill="1" applyBorder="1" applyAlignment="1">
      <alignment horizontal="center" vertical="center"/>
    </xf>
    <xf numFmtId="3" fontId="8" fillId="2" borderId="6" xfId="3" applyNumberFormat="1" applyFont="1" applyFill="1" applyBorder="1" applyAlignment="1">
      <alignment horizontal="center" vertical="center"/>
    </xf>
    <xf numFmtId="3" fontId="8" fillId="2" borderId="8" xfId="3" applyNumberFormat="1" applyFont="1" applyFill="1" applyBorder="1" applyAlignment="1">
      <alignment horizontal="center" vertical="center"/>
    </xf>
    <xf numFmtId="3" fontId="8" fillId="2" borderId="8" xfId="3" applyNumberFormat="1" applyFont="1" applyFill="1" applyBorder="1" applyAlignment="1">
      <alignment horizontal="center" vertical="center" wrapText="1"/>
    </xf>
    <xf numFmtId="14" fontId="12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0" fillId="0" borderId="13" xfId="0" applyFont="1" applyBorder="1" applyAlignment="1">
      <alignment horizontal="center"/>
    </xf>
    <xf numFmtId="0" fontId="8" fillId="2" borderId="2" xfId="6" applyFont="1" applyFill="1" applyBorder="1" applyAlignment="1">
      <alignment horizontal="center" vertical="center"/>
    </xf>
    <xf numFmtId="0" fontId="8" fillId="2" borderId="10" xfId="6" applyFont="1" applyFill="1" applyBorder="1" applyAlignment="1">
      <alignment horizontal="center" vertical="center" wrapText="1"/>
    </xf>
    <xf numFmtId="0" fontId="8" fillId="2" borderId="10" xfId="6" applyFont="1" applyFill="1" applyBorder="1" applyAlignment="1">
      <alignment horizontal="center" vertical="center"/>
    </xf>
    <xf numFmtId="0" fontId="8" fillId="2" borderId="17" xfId="6" applyFont="1" applyFill="1" applyBorder="1" applyAlignment="1">
      <alignment horizontal="center" vertical="center" wrapText="1"/>
    </xf>
    <xf numFmtId="0" fontId="12" fillId="4" borderId="11" xfId="0" applyFont="1" applyFill="1" applyBorder="1" applyAlignment="1">
      <alignment horizontal="center"/>
    </xf>
    <xf numFmtId="0" fontId="12" fillId="6" borderId="11" xfId="0" applyFont="1" applyFill="1" applyBorder="1" applyAlignment="1">
      <alignment horizontal="center"/>
    </xf>
    <xf numFmtId="0" fontId="12" fillId="4" borderId="12" xfId="0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20" xfId="0" applyFont="1" applyBorder="1" applyAlignment="1">
      <alignment horizontal="center"/>
    </xf>
    <xf numFmtId="0" fontId="10" fillId="2" borderId="1" xfId="0" applyFont="1" applyFill="1" applyBorder="1" applyAlignment="1">
      <alignment horizontal="center" vertical="center"/>
    </xf>
    <xf numFmtId="165" fontId="10" fillId="3" borderId="3" xfId="7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0" fillId="2" borderId="21" xfId="0" applyFont="1" applyFill="1" applyBorder="1" applyAlignment="1">
      <alignment horizontal="center" vertical="center"/>
    </xf>
    <xf numFmtId="0" fontId="10" fillId="2" borderId="22" xfId="0" applyFont="1" applyFill="1" applyBorder="1" applyAlignment="1">
      <alignment horizontal="center" vertical="center" wrapText="1"/>
    </xf>
    <xf numFmtId="0" fontId="10" fillId="2" borderId="23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8" fillId="0" borderId="0" xfId="0" applyFont="1" applyAlignment="1">
      <alignment horizontal="center"/>
    </xf>
    <xf numFmtId="0" fontId="10" fillId="2" borderId="8" xfId="0" applyFont="1" applyFill="1" applyBorder="1" applyAlignment="1">
      <alignment horizontal="center"/>
    </xf>
    <xf numFmtId="43" fontId="9" fillId="6" borderId="24" xfId="7" applyFont="1" applyFill="1" applyBorder="1" applyAlignment="1" applyProtection="1">
      <alignment horizontal="center"/>
    </xf>
    <xf numFmtId="43" fontId="9" fillId="6" borderId="9" xfId="7" applyFont="1" applyFill="1" applyBorder="1" applyAlignment="1" applyProtection="1">
      <alignment horizontal="center"/>
    </xf>
    <xf numFmtId="0" fontId="10" fillId="2" borderId="2" xfId="0" applyFont="1" applyFill="1" applyBorder="1" applyAlignment="1">
      <alignment horizontal="center"/>
    </xf>
    <xf numFmtId="0" fontId="10" fillId="2" borderId="10" xfId="0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3" fillId="6" borderId="11" xfId="0" applyFont="1" applyFill="1" applyBorder="1" applyAlignment="1">
      <alignment horizontal="center"/>
    </xf>
    <xf numFmtId="0" fontId="10" fillId="6" borderId="11" xfId="0" applyFont="1" applyFill="1" applyBorder="1" applyAlignment="1">
      <alignment horizontal="center"/>
    </xf>
    <xf numFmtId="0" fontId="13" fillId="6" borderId="12" xfId="0" applyFont="1" applyFill="1" applyBorder="1" applyAlignment="1">
      <alignment horizontal="center"/>
    </xf>
    <xf numFmtId="0" fontId="13" fillId="3" borderId="12" xfId="0" applyFont="1" applyFill="1" applyBorder="1" applyAlignment="1" applyProtection="1">
      <alignment horizontal="center"/>
      <protection locked="0"/>
    </xf>
    <xf numFmtId="166" fontId="13" fillId="3" borderId="12" xfId="0" applyNumberFormat="1" applyFont="1" applyFill="1" applyBorder="1" applyAlignment="1" applyProtection="1">
      <alignment horizontal="center"/>
      <protection locked="0"/>
    </xf>
    <xf numFmtId="0" fontId="10" fillId="2" borderId="27" xfId="3" applyFont="1" applyFill="1" applyBorder="1" applyAlignment="1">
      <alignment horizontal="center" vertical="center" wrapText="1"/>
    </xf>
    <xf numFmtId="0" fontId="10" fillId="2" borderId="27" xfId="3" applyFont="1" applyFill="1" applyBorder="1" applyAlignment="1">
      <alignment horizontal="center" vertical="center"/>
    </xf>
    <xf numFmtId="0" fontId="10" fillId="2" borderId="28" xfId="3" applyFont="1" applyFill="1" applyBorder="1" applyAlignment="1">
      <alignment horizontal="center" vertical="center"/>
    </xf>
    <xf numFmtId="0" fontId="12" fillId="0" borderId="0" xfId="0" applyFont="1"/>
    <xf numFmtId="0" fontId="10" fillId="7" borderId="0" xfId="0" applyFont="1" applyFill="1" applyAlignment="1">
      <alignment horizontal="center"/>
    </xf>
    <xf numFmtId="0" fontId="2" fillId="0" borderId="0" xfId="5"/>
    <xf numFmtId="0" fontId="6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20" fillId="2" borderId="29" xfId="0" applyFont="1" applyFill="1" applyBorder="1" applyAlignment="1">
      <alignment horizontal="center" vertical="center" wrapText="1"/>
    </xf>
    <xf numFmtId="0" fontId="20" fillId="2" borderId="31" xfId="0" applyFont="1" applyFill="1" applyBorder="1" applyAlignment="1">
      <alignment vertical="center" wrapText="1"/>
    </xf>
    <xf numFmtId="0" fontId="8" fillId="2" borderId="27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6" fillId="2" borderId="31" xfId="0" applyFont="1" applyFill="1" applyBorder="1" applyAlignment="1">
      <alignment horizontal="center"/>
    </xf>
    <xf numFmtId="0" fontId="8" fillId="6" borderId="33" xfId="0" applyFont="1" applyFill="1" applyBorder="1" applyAlignment="1">
      <alignment horizontal="center"/>
    </xf>
    <xf numFmtId="0" fontId="8" fillId="6" borderId="22" xfId="0" applyFont="1" applyFill="1" applyBorder="1" applyAlignment="1">
      <alignment horizontal="center"/>
    </xf>
    <xf numFmtId="0" fontId="8" fillId="6" borderId="4" xfId="0" applyFont="1" applyFill="1" applyBorder="1" applyAlignment="1">
      <alignment horizontal="center"/>
    </xf>
    <xf numFmtId="0" fontId="8" fillId="6" borderId="11" xfId="0" applyFont="1" applyFill="1" applyBorder="1" applyAlignment="1">
      <alignment horizontal="center"/>
    </xf>
    <xf numFmtId="0" fontId="8" fillId="6" borderId="19" xfId="0" applyFont="1" applyFill="1" applyBorder="1" applyAlignment="1">
      <alignment horizontal="center"/>
    </xf>
    <xf numFmtId="0" fontId="8" fillId="6" borderId="12" xfId="0" applyFont="1" applyFill="1" applyBorder="1" applyAlignment="1">
      <alignment horizontal="center"/>
    </xf>
    <xf numFmtId="0" fontId="8" fillId="6" borderId="6" xfId="0" applyFont="1" applyFill="1" applyBorder="1" applyAlignment="1">
      <alignment horizontal="center"/>
    </xf>
    <xf numFmtId="0" fontId="6" fillId="2" borderId="34" xfId="0" applyFont="1" applyFill="1" applyBorder="1" applyAlignment="1">
      <alignment horizontal="center"/>
    </xf>
    <xf numFmtId="0" fontId="8" fillId="6" borderId="24" xfId="0" applyFont="1" applyFill="1" applyBorder="1" applyAlignment="1">
      <alignment horizontal="center"/>
    </xf>
    <xf numFmtId="0" fontId="8" fillId="6" borderId="8" xfId="0" applyFont="1" applyFill="1" applyBorder="1" applyAlignment="1">
      <alignment horizontal="center"/>
    </xf>
    <xf numFmtId="0" fontId="13" fillId="10" borderId="29" xfId="0" applyFont="1" applyFill="1" applyBorder="1" applyAlignment="1">
      <alignment horizontal="center"/>
    </xf>
    <xf numFmtId="0" fontId="10" fillId="10" borderId="29" xfId="0" applyFont="1" applyFill="1" applyBorder="1" applyAlignment="1">
      <alignment horizontal="center"/>
    </xf>
    <xf numFmtId="14" fontId="8" fillId="6" borderId="25" xfId="11" applyNumberFormat="1" applyFont="1" applyFill="1" applyBorder="1" applyAlignment="1">
      <alignment horizontal="center"/>
    </xf>
    <xf numFmtId="14" fontId="8" fillId="6" borderId="17" xfId="11" applyNumberFormat="1" applyFont="1" applyFill="1" applyBorder="1" applyAlignment="1">
      <alignment horizontal="center"/>
    </xf>
    <xf numFmtId="0" fontId="13" fillId="10" borderId="34" xfId="0" applyFont="1" applyFill="1" applyBorder="1" applyAlignment="1">
      <alignment horizontal="center"/>
    </xf>
    <xf numFmtId="0" fontId="10" fillId="10" borderId="34" xfId="0" applyFont="1" applyFill="1" applyBorder="1" applyAlignment="1">
      <alignment horizontal="center"/>
    </xf>
    <xf numFmtId="0" fontId="8" fillId="2" borderId="0" xfId="0" applyFont="1" applyFill="1" applyAlignment="1">
      <alignment horizontal="center" vertical="center" wrapText="1"/>
    </xf>
    <xf numFmtId="0" fontId="0" fillId="0" borderId="0" xfId="0" applyAlignment="1">
      <alignment wrapText="1"/>
    </xf>
    <xf numFmtId="0" fontId="8" fillId="2" borderId="35" xfId="0" applyFont="1" applyFill="1" applyBorder="1" applyAlignment="1">
      <alignment horizontal="center" vertical="center"/>
    </xf>
    <xf numFmtId="0" fontId="11" fillId="6" borderId="36" xfId="0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horizontal="center" vertical="center"/>
    </xf>
    <xf numFmtId="0" fontId="8" fillId="2" borderId="37" xfId="0" applyFont="1" applyFill="1" applyBorder="1" applyAlignment="1">
      <alignment horizontal="center" vertical="center"/>
    </xf>
    <xf numFmtId="0" fontId="12" fillId="0" borderId="12" xfId="11" applyFont="1" applyBorder="1" applyAlignment="1">
      <alignment horizontal="center"/>
    </xf>
    <xf numFmtId="0" fontId="12" fillId="0" borderId="12" xfId="14" applyFont="1" applyBorder="1" applyAlignment="1">
      <alignment horizontal="center" vertical="center" readingOrder="2"/>
    </xf>
    <xf numFmtId="0" fontId="12" fillId="0" borderId="12" xfId="14" applyFont="1" applyBorder="1" applyAlignment="1">
      <alignment horizontal="center"/>
    </xf>
    <xf numFmtId="0" fontId="12" fillId="0" borderId="22" xfId="11" applyFont="1" applyBorder="1" applyAlignment="1">
      <alignment horizontal="center"/>
    </xf>
    <xf numFmtId="0" fontId="12" fillId="0" borderId="12" xfId="11" applyFont="1" applyBorder="1" applyAlignment="1">
      <alignment horizontal="center" vertical="top" wrapText="1"/>
    </xf>
    <xf numFmtId="0" fontId="12" fillId="0" borderId="22" xfId="11" applyFont="1" applyBorder="1" applyAlignment="1">
      <alignment horizontal="center" vertical="top" wrapText="1"/>
    </xf>
    <xf numFmtId="1" fontId="12" fillId="3" borderId="12" xfId="0" applyNumberFormat="1" applyFont="1" applyFill="1" applyBorder="1" applyAlignment="1" applyProtection="1">
      <alignment horizontal="center"/>
      <protection locked="0"/>
    </xf>
    <xf numFmtId="0" fontId="10" fillId="2" borderId="20" xfId="3" applyFont="1" applyFill="1" applyBorder="1" applyAlignment="1">
      <alignment horizontal="center" vertical="center" wrapText="1"/>
    </xf>
    <xf numFmtId="0" fontId="10" fillId="2" borderId="27" xfId="5" applyFont="1" applyFill="1" applyBorder="1" applyAlignment="1">
      <alignment horizontal="center" vertical="center" wrapText="1"/>
    </xf>
    <xf numFmtId="166" fontId="12" fillId="3" borderId="12" xfId="0" applyNumberFormat="1" applyFont="1" applyFill="1" applyBorder="1" applyAlignment="1" applyProtection="1">
      <alignment horizontal="center"/>
      <protection locked="0"/>
    </xf>
    <xf numFmtId="0" fontId="25" fillId="6" borderId="12" xfId="0" applyFont="1" applyFill="1" applyBorder="1" applyAlignment="1">
      <alignment horizontal="center"/>
    </xf>
    <xf numFmtId="0" fontId="0" fillId="6" borderId="0" xfId="0" applyFill="1"/>
    <xf numFmtId="0" fontId="8" fillId="6" borderId="3" xfId="0" applyFont="1" applyFill="1" applyBorder="1" applyAlignment="1">
      <alignment horizontal="center" vertical="center"/>
    </xf>
    <xf numFmtId="0" fontId="11" fillId="6" borderId="3" xfId="3" applyFont="1" applyFill="1" applyBorder="1" applyAlignment="1">
      <alignment horizontal="center" vertical="center"/>
    </xf>
    <xf numFmtId="3" fontId="8" fillId="6" borderId="5" xfId="0" applyNumberFormat="1" applyFont="1" applyFill="1" applyBorder="1" applyAlignment="1">
      <alignment horizontal="center" vertical="center"/>
    </xf>
    <xf numFmtId="3" fontId="8" fillId="6" borderId="7" xfId="0" applyNumberFormat="1" applyFont="1" applyFill="1" applyBorder="1" applyAlignment="1">
      <alignment horizontal="center" vertical="center"/>
    </xf>
    <xf numFmtId="3" fontId="8" fillId="6" borderId="9" xfId="0" applyNumberFormat="1" applyFont="1" applyFill="1" applyBorder="1" applyAlignment="1">
      <alignment horizontal="center" vertical="center"/>
    </xf>
    <xf numFmtId="14" fontId="8" fillId="6" borderId="2" xfId="0" applyNumberFormat="1" applyFont="1" applyFill="1" applyBorder="1" applyAlignment="1">
      <alignment horizontal="center" vertical="center"/>
    </xf>
    <xf numFmtId="14" fontId="8" fillId="6" borderId="3" xfId="0" applyNumberFormat="1" applyFont="1" applyFill="1" applyBorder="1" applyAlignment="1">
      <alignment horizontal="center" vertical="center"/>
    </xf>
    <xf numFmtId="0" fontId="11" fillId="6" borderId="3" xfId="0" applyFont="1" applyFill="1" applyBorder="1" applyAlignment="1">
      <alignment horizontal="center" vertical="center" wrapText="1"/>
    </xf>
    <xf numFmtId="1" fontId="9" fillId="6" borderId="3" xfId="1" applyNumberFormat="1" applyFont="1" applyFill="1" applyBorder="1" applyAlignment="1">
      <alignment horizontal="center"/>
    </xf>
    <xf numFmtId="0" fontId="10" fillId="6" borderId="3" xfId="0" applyFont="1" applyFill="1" applyBorder="1" applyAlignment="1">
      <alignment horizontal="center" vertical="center"/>
    </xf>
    <xf numFmtId="9" fontId="8" fillId="6" borderId="9" xfId="2" applyFont="1" applyFill="1" applyBorder="1" applyAlignment="1">
      <alignment horizontal="center" vertical="center"/>
    </xf>
    <xf numFmtId="0" fontId="4" fillId="6" borderId="1" xfId="3" applyFont="1" applyFill="1" applyBorder="1" applyAlignment="1">
      <alignment horizontal="center"/>
    </xf>
    <xf numFmtId="2" fontId="9" fillId="6" borderId="12" xfId="0" applyNumberFormat="1" applyFont="1" applyFill="1" applyBorder="1" applyAlignment="1">
      <alignment horizontal="center"/>
    </xf>
    <xf numFmtId="0" fontId="12" fillId="3" borderId="11" xfId="0" applyFont="1" applyFill="1" applyBorder="1" applyAlignment="1" applyProtection="1">
      <alignment horizontal="center" vertical="center" readingOrder="2"/>
      <protection locked="0"/>
    </xf>
    <xf numFmtId="0" fontId="11" fillId="3" borderId="11" xfId="0" applyFont="1" applyFill="1" applyBorder="1" applyAlignment="1" applyProtection="1">
      <alignment horizontal="center"/>
      <protection locked="0"/>
    </xf>
    <xf numFmtId="0" fontId="13" fillId="3" borderId="11" xfId="0" applyFont="1" applyFill="1" applyBorder="1" applyAlignment="1" applyProtection="1">
      <alignment horizontal="center"/>
      <protection locked="0"/>
    </xf>
    <xf numFmtId="0" fontId="12" fillId="3" borderId="11" xfId="0" applyFont="1" applyFill="1" applyBorder="1" applyAlignment="1" applyProtection="1">
      <alignment horizontal="center" vertical="center"/>
      <protection locked="0"/>
    </xf>
    <xf numFmtId="0" fontId="12" fillId="3" borderId="12" xfId="0" applyFont="1" applyFill="1" applyBorder="1" applyAlignment="1" applyProtection="1">
      <alignment horizontal="center" vertical="center" readingOrder="2"/>
      <protection locked="0"/>
    </xf>
    <xf numFmtId="0" fontId="11" fillId="3" borderId="12" xfId="0" applyFont="1" applyFill="1" applyBorder="1" applyAlignment="1" applyProtection="1">
      <alignment horizontal="center"/>
      <protection locked="0"/>
    </xf>
    <xf numFmtId="0" fontId="12" fillId="3" borderId="12" xfId="0" applyFont="1" applyFill="1" applyBorder="1" applyAlignment="1" applyProtection="1">
      <alignment horizontal="center" vertical="center"/>
      <protection locked="0"/>
    </xf>
    <xf numFmtId="0" fontId="12" fillId="3" borderId="11" xfId="0" applyFont="1" applyFill="1" applyBorder="1" applyAlignment="1" applyProtection="1">
      <alignment horizontal="center"/>
      <protection locked="0"/>
    </xf>
    <xf numFmtId="14" fontId="12" fillId="3" borderId="11" xfId="0" applyNumberFormat="1" applyFont="1" applyFill="1" applyBorder="1" applyAlignment="1" applyProtection="1">
      <alignment horizontal="center"/>
      <protection locked="0"/>
    </xf>
    <xf numFmtId="0" fontId="17" fillId="3" borderId="18" xfId="0" applyFont="1" applyFill="1" applyBorder="1" applyAlignment="1" applyProtection="1">
      <alignment horizontal="center" vertical="center"/>
      <protection locked="0"/>
    </xf>
    <xf numFmtId="0" fontId="12" fillId="3" borderId="12" xfId="0" applyFont="1" applyFill="1" applyBorder="1" applyAlignment="1" applyProtection="1">
      <alignment horizontal="center"/>
      <protection locked="0"/>
    </xf>
    <xf numFmtId="166" fontId="12" fillId="3" borderId="19" xfId="0" applyNumberFormat="1" applyFont="1" applyFill="1" applyBorder="1" applyProtection="1">
      <protection locked="0"/>
    </xf>
    <xf numFmtId="0" fontId="17" fillId="3" borderId="19" xfId="0" applyFont="1" applyFill="1" applyBorder="1" applyAlignment="1" applyProtection="1">
      <alignment horizontal="center" vertical="center"/>
      <protection locked="0"/>
    </xf>
    <xf numFmtId="14" fontId="12" fillId="3" borderId="12" xfId="0" applyNumberFormat="1" applyFont="1" applyFill="1" applyBorder="1" applyAlignment="1" applyProtection="1">
      <alignment horizontal="center"/>
      <protection locked="0"/>
    </xf>
    <xf numFmtId="0" fontId="17" fillId="3" borderId="12" xfId="0" applyFont="1" applyFill="1" applyBorder="1" applyAlignment="1" applyProtection="1">
      <alignment horizontal="center" vertical="center"/>
      <protection locked="0"/>
    </xf>
    <xf numFmtId="167" fontId="12" fillId="6" borderId="11" xfId="0" applyNumberFormat="1" applyFont="1" applyFill="1" applyBorder="1" applyAlignment="1">
      <alignment horizontal="center"/>
    </xf>
    <xf numFmtId="0" fontId="10" fillId="6" borderId="12" xfId="0" applyFont="1" applyFill="1" applyBorder="1" applyAlignment="1">
      <alignment horizontal="center"/>
    </xf>
    <xf numFmtId="0" fontId="8" fillId="8" borderId="30" xfId="0" applyFont="1" applyFill="1" applyBorder="1" applyAlignment="1">
      <alignment horizontal="center" wrapText="1"/>
    </xf>
    <xf numFmtId="0" fontId="8" fillId="8" borderId="17" xfId="0" applyFont="1" applyFill="1" applyBorder="1" applyAlignment="1">
      <alignment horizontal="center" wrapText="1"/>
    </xf>
    <xf numFmtId="0" fontId="8" fillId="9" borderId="25" xfId="0" applyFont="1" applyFill="1" applyBorder="1" applyAlignment="1">
      <alignment horizontal="center" wrapText="1"/>
    </xf>
    <xf numFmtId="0" fontId="8" fillId="9" borderId="30" xfId="0" applyFont="1" applyFill="1" applyBorder="1" applyAlignment="1">
      <alignment horizontal="center" wrapText="1"/>
    </xf>
    <xf numFmtId="0" fontId="8" fillId="9" borderId="17" xfId="0" applyFont="1" applyFill="1" applyBorder="1" applyAlignment="1">
      <alignment horizontal="center" wrapText="1"/>
    </xf>
    <xf numFmtId="0" fontId="8" fillId="2" borderId="30" xfId="0" applyFont="1" applyFill="1" applyBorder="1" applyAlignment="1">
      <alignment horizontal="center" vertical="center" wrapText="1"/>
    </xf>
    <xf numFmtId="0" fontId="8" fillId="2" borderId="26" xfId="0" applyFont="1" applyFill="1" applyBorder="1" applyAlignment="1">
      <alignment horizontal="center" vertical="center" wrapText="1"/>
    </xf>
    <xf numFmtId="0" fontId="8" fillId="2" borderId="32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 wrapText="1"/>
    </xf>
    <xf numFmtId="14" fontId="12" fillId="0" borderId="0" xfId="0" applyNumberFormat="1" applyFont="1" applyAlignment="1">
      <alignment horizontal="center"/>
    </xf>
    <xf numFmtId="0" fontId="8" fillId="2" borderId="14" xfId="6" applyFont="1" applyFill="1" applyBorder="1" applyAlignment="1">
      <alignment horizontal="center" vertical="center" wrapText="1"/>
    </xf>
    <xf numFmtId="0" fontId="8" fillId="2" borderId="15" xfId="6" applyFont="1" applyFill="1" applyBorder="1" applyAlignment="1">
      <alignment horizontal="center" vertical="center" wrapText="1"/>
    </xf>
    <xf numFmtId="0" fontId="8" fillId="2" borderId="16" xfId="6" applyFont="1" applyFill="1" applyBorder="1" applyAlignment="1">
      <alignment horizontal="center" vertical="center" wrapText="1"/>
    </xf>
    <xf numFmtId="0" fontId="21" fillId="2" borderId="0" xfId="12" applyFont="1" applyFill="1" applyAlignment="1">
      <alignment horizontal="center" vertical="center" wrapText="1"/>
    </xf>
  </cellXfs>
  <cellStyles count="23">
    <cellStyle name="Comma" xfId="1" builtinId="3"/>
    <cellStyle name="Comma 2" xfId="8" xr:uid="{106FF6BE-E0F7-4F53-9324-FA3B06620F84}"/>
    <cellStyle name="Comma 2 2" xfId="13" xr:uid="{FD4EF5DE-2615-4E62-BF36-3735675AF451}"/>
    <cellStyle name="Comma 2 2 2" xfId="18" xr:uid="{46682F48-C305-4E8A-BCE3-A800252E496F}"/>
    <cellStyle name="Comma 2 2 2 2" xfId="7" xr:uid="{922C7835-E9A8-47CC-A81E-62BC58185AC6}"/>
    <cellStyle name="Comma 2 2 2 2 2" xfId="9" xr:uid="{A9B6311C-AF78-4FE9-9359-6E373EF0F31D}"/>
    <cellStyle name="Comma 4" xfId="21" xr:uid="{97BF5345-52F8-45F2-BF20-EB866F95B102}"/>
    <cellStyle name="Comma 5" xfId="22" xr:uid="{9542D1F3-C95A-47E3-A070-1FDED62EBFD6}"/>
    <cellStyle name="Normal" xfId="0" builtinId="0"/>
    <cellStyle name="Normal 2" xfId="14" xr:uid="{C7E1DCBA-C8EC-49D6-9EB7-250B5F071D27}"/>
    <cellStyle name="Normal 2 2" xfId="6" xr:uid="{35948D01-3D87-42EB-BC9B-B17120EB7AEF}"/>
    <cellStyle name="Normal 2 2 2" xfId="5" xr:uid="{D6BE8790-C994-47E3-863D-D018238CB4C8}"/>
    <cellStyle name="Normal 2 3" xfId="3" xr:uid="{9E886A5D-9F8E-43BF-A8F8-C36039448F25}"/>
    <cellStyle name="Normal 3" xfId="10" xr:uid="{E7CE6E46-A3DC-4ABC-86C2-A641581DA022}"/>
    <cellStyle name="Normal 3 2 2 2" xfId="4" xr:uid="{FFBDF3C1-51E7-4517-9F60-F05F2AF621ED}"/>
    <cellStyle name="Normal 4" xfId="19" xr:uid="{D9B78903-F199-4D4F-953E-2A12FF1D9C05}"/>
    <cellStyle name="Normal 5" xfId="15" xr:uid="{EDDE6729-FA94-4C52-92AF-7235E7E3D498}"/>
    <cellStyle name="Normal 8" xfId="20" xr:uid="{6757E411-1662-488E-936F-5135CE8D34E5}"/>
    <cellStyle name="Normal_אגודות 2001 בכל הענפים" xfId="11" xr:uid="{BE8EB219-DB81-40F5-ACF6-2B57F41ACCDA}"/>
    <cellStyle name="Normal_אגודות 2001 בכל הענפים 2" xfId="12" xr:uid="{F797BE97-3794-463E-BBDD-2BEC10A0644D}"/>
    <cellStyle name="Percent" xfId="2" builtinId="5"/>
    <cellStyle name="Percent 2" xfId="17" xr:uid="{0E10D92A-0D1F-4923-8EF4-F11B5E9E8B3C}"/>
    <cellStyle name="Percent 3" xfId="16" xr:uid="{BA6CECDC-4D24-4794-B009-B1EC80B8A360}"/>
  </cellStyles>
  <dxfs count="18">
    <dxf>
      <fill>
        <patternFill>
          <bgColor rgb="FFFFFF0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color rgb="FFC00000"/>
      </font>
      <fill>
        <patternFill>
          <bgColor theme="5" tint="0.59996337778862885"/>
        </patternFill>
      </fill>
    </dxf>
    <dxf>
      <fill>
        <patternFill>
          <bgColor theme="9" tint="0.79998168889431442"/>
        </patternFill>
      </fill>
    </dxf>
    <dxf>
      <font>
        <b/>
        <i val="0"/>
        <color rgb="FFFF0000"/>
      </font>
    </dxf>
    <dxf>
      <fill>
        <patternFill>
          <bgColor theme="9" tint="0.79998168889431442"/>
        </patternFill>
      </fill>
    </dxf>
    <dxf>
      <font>
        <color rgb="FFC00000"/>
      </font>
      <fill>
        <patternFill>
          <bgColor theme="5" tint="0.59996337778862885"/>
        </patternFill>
      </fill>
    </dxf>
    <dxf>
      <fill>
        <patternFill>
          <bgColor theme="9" tint="0.79998168889431442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long\&#1513;&#1493;&#1500;&#1495;&#1503;%20&#1492;&#1506;&#1489;&#1493;&#1491;&#1492;\&#1500;&#1511;&#1493;&#1495;&#1493;&#1514;%20&#1513;&#1493;&#1504;&#1497;&#1501;\&#1504;&#1505;%20&#1510;&#1497;&#1493;&#1504;&#1492;\&#1504;&#1514;&#1493;&#1504;&#1497;&#1501;%20&#1500;&#1502;&#1493;&#1491;&#1500;%2025\&#1488;&#1497;&#1505;&#1493;&#1507;%20&#1504;&#1514;&#1493;&#1504;&#1497;&#1501;%20&#1511;&#1489;&#1493;&#1510;&#1514;&#1497;.xlsx" TargetMode="External"/><Relationship Id="rId1" Type="http://schemas.openxmlformats.org/officeDocument/2006/relationships/externalLinkPath" Target="file:///C:\Users\along\&#1513;&#1493;&#1500;&#1495;&#1503;%20&#1492;&#1506;&#1489;&#1493;&#1491;&#1492;\&#1500;&#1511;&#1493;&#1495;&#1493;&#1514;%20&#1513;&#1493;&#1504;&#1497;&#1501;\&#1504;&#1505;%20&#1510;&#1497;&#1493;&#1504;&#1492;\&#1504;&#1514;&#1493;&#1504;&#1497;&#1501;%20&#1500;&#1502;&#1493;&#1491;&#1500;%2025\&#1488;&#1497;&#1505;&#1493;&#1507;%20&#1504;&#1514;&#1493;&#1504;&#1497;&#1501;%20&#1511;&#1489;&#1493;&#1510;&#1514;&#149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ראשי"/>
      <sheetName val="ליגות"/>
      <sheetName val="קבוצות"/>
      <sheetName val="ספורטאים"/>
      <sheetName val="הישגיות"/>
      <sheetName val="מקצועיות"/>
      <sheetName val="מאמנים"/>
      <sheetName val="השתתפות באירופה"/>
      <sheetName val="חברי וועד מנהל"/>
      <sheetName val="פרמטרים"/>
      <sheetName val="יצוא נתונים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E4505-A8EA-4DA2-9ACA-AA73F0BD4AF6}">
  <dimension ref="A1:H7"/>
  <sheetViews>
    <sheetView rightToLeft="1" workbookViewId="0">
      <selection activeCell="B5" sqref="B5:B7"/>
    </sheetView>
  </sheetViews>
  <sheetFormatPr defaultRowHeight="13.2"/>
  <cols>
    <col min="1" max="1" width="31.77734375" bestFit="1" customWidth="1"/>
    <col min="2" max="2" width="23.21875" bestFit="1" customWidth="1"/>
    <col min="3" max="3" width="12.5546875" bestFit="1" customWidth="1"/>
    <col min="4" max="4" width="11.21875" bestFit="1" customWidth="1"/>
    <col min="6" max="6" width="2.21875" bestFit="1" customWidth="1"/>
    <col min="7" max="7" width="31.77734375" bestFit="1" customWidth="1"/>
    <col min="8" max="8" width="6.21875" bestFit="1" customWidth="1"/>
  </cols>
  <sheetData>
    <row r="1" spans="1:8" ht="13.8" thickBot="1">
      <c r="A1" s="2"/>
      <c r="B1" s="1"/>
      <c r="C1" s="1"/>
      <c r="D1" s="1"/>
      <c r="E1" s="1"/>
      <c r="F1" s="1"/>
      <c r="G1" s="1"/>
      <c r="H1" s="1"/>
    </row>
    <row r="2" spans="1:8" ht="18.600000000000001" thickBot="1">
      <c r="A2" s="4" t="s">
        <v>0</v>
      </c>
      <c r="B2" s="5"/>
      <c r="C2" s="4" t="s">
        <v>2</v>
      </c>
      <c r="D2" s="5"/>
      <c r="E2" s="3"/>
      <c r="F2" s="1"/>
      <c r="G2" s="1"/>
      <c r="H2" s="1"/>
    </row>
    <row r="3" spans="1:8" ht="18.600000000000001" thickBot="1">
      <c r="A3" s="6" t="s">
        <v>3</v>
      </c>
      <c r="B3" s="112">
        <v>2025</v>
      </c>
      <c r="C3" s="6" t="s">
        <v>4</v>
      </c>
      <c r="D3" s="112" t="s">
        <v>8</v>
      </c>
      <c r="E3" s="1"/>
    </row>
    <row r="4" spans="1:8" ht="13.8" thickBot="1">
      <c r="A4" s="2"/>
      <c r="B4" s="1"/>
      <c r="C4" s="1"/>
      <c r="D4" s="1"/>
      <c r="E4" s="1"/>
    </row>
    <row r="5" spans="1:8" ht="18.600000000000001" thickBot="1">
      <c r="A5" s="7" t="s">
        <v>5</v>
      </c>
      <c r="B5" s="8" t="e">
        <f>ספורטאים!F1</f>
        <v>#N/A</v>
      </c>
      <c r="D5" s="1"/>
      <c r="E5" s="1"/>
    </row>
    <row r="6" spans="1:8" ht="18.600000000000001" thickBot="1">
      <c r="A6" s="7" t="s">
        <v>6</v>
      </c>
      <c r="B6" s="8">
        <f>הישגיות!U2</f>
        <v>0</v>
      </c>
      <c r="D6" s="1"/>
      <c r="E6" s="1"/>
    </row>
    <row r="7" spans="1:8" ht="18.600000000000001" thickBot="1">
      <c r="A7" s="7" t="s">
        <v>7</v>
      </c>
      <c r="B7" s="8">
        <f>מאמנים!K3+מאמנים!L3</f>
        <v>0</v>
      </c>
      <c r="D7" s="1"/>
      <c r="E7" s="1"/>
    </row>
  </sheetData>
  <conditionalFormatting sqref="B2">
    <cfRule type="notContainsBlanks" dxfId="17" priority="1">
      <formula>LEN(TRIM(B2))&gt;0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FA7D5E4-E9D3-4BB2-810E-6098233B0389}">
          <x14:formula1>
            <xm:f>פרמטרים!$B$6:$B$85</xm:f>
          </x14:formula1>
          <xm:sqref>B2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A93264-55DD-4F0B-9196-23BE0BFE84FD}">
  <dimension ref="A1:V451"/>
  <sheetViews>
    <sheetView rightToLeft="1" zoomScale="85" zoomScaleNormal="85" workbookViewId="0">
      <selection activeCell="J3" sqref="J3"/>
    </sheetView>
  </sheetViews>
  <sheetFormatPr defaultRowHeight="13.2"/>
  <cols>
    <col min="1" max="1" width="22.77734375" bestFit="1" customWidth="1"/>
    <col min="2" max="2" width="14.5546875" customWidth="1"/>
    <col min="3" max="3" width="22" customWidth="1"/>
    <col min="4" max="4" width="14.5546875" customWidth="1"/>
    <col min="5" max="5" width="12.77734375" bestFit="1" customWidth="1"/>
    <col min="6" max="6" width="27.21875" bestFit="1" customWidth="1"/>
    <col min="7" max="7" width="11.5546875" bestFit="1" customWidth="1"/>
    <col min="12" max="12" width="29.77734375" hidden="1" customWidth="1"/>
    <col min="13" max="22" width="8.77734375" hidden="1" customWidth="1"/>
  </cols>
  <sheetData>
    <row r="1" spans="1:22" ht="21.6" thickBot="1">
      <c r="A1" s="9" t="s">
        <v>9</v>
      </c>
      <c r="B1" s="101" t="str">
        <f>ראשי!D3</f>
        <v>2023-24</v>
      </c>
      <c r="C1" s="106">
        <v>45170</v>
      </c>
      <c r="D1" s="107">
        <v>45535</v>
      </c>
      <c r="E1" s="10" t="s">
        <v>10</v>
      </c>
      <c r="F1" s="109" t="e">
        <f>J451</f>
        <v>#N/A</v>
      </c>
      <c r="H1" s="88" t="s">
        <v>3</v>
      </c>
      <c r="I1" s="86">
        <f>ראשי!B3</f>
        <v>2025</v>
      </c>
      <c r="M1" t="s">
        <v>58</v>
      </c>
    </row>
    <row r="2" spans="1:22" ht="33.75" customHeight="1" thickBot="1">
      <c r="A2" s="11" t="s">
        <v>3</v>
      </c>
      <c r="B2" s="102">
        <f>ראשי!B3</f>
        <v>2025</v>
      </c>
      <c r="C2" s="11" t="s">
        <v>11</v>
      </c>
      <c r="D2" s="108">
        <f>ראשי!B2</f>
        <v>0</v>
      </c>
      <c r="E2" s="12" t="s">
        <v>12</v>
      </c>
      <c r="F2" s="110">
        <f>ראשי!D2</f>
        <v>0</v>
      </c>
      <c r="H2" s="85" t="s">
        <v>4</v>
      </c>
      <c r="I2" s="87" t="str">
        <f>ראשי!D3</f>
        <v>2023-24</v>
      </c>
      <c r="M2" t="s">
        <v>63</v>
      </c>
    </row>
    <row r="3" spans="1:22" ht="12.75" customHeight="1">
      <c r="A3" s="14" t="s">
        <v>13</v>
      </c>
      <c r="B3" s="103">
        <f>COUNTA(C8:C8499)</f>
        <v>0</v>
      </c>
      <c r="C3" s="15" t="s">
        <v>14</v>
      </c>
      <c r="D3" s="103" t="e">
        <f>COUNTIF(#REF!,"כן")</f>
        <v>#REF!</v>
      </c>
    </row>
    <row r="4" spans="1:22" ht="12.75" customHeight="1">
      <c r="A4" s="16" t="s">
        <v>16</v>
      </c>
      <c r="B4" s="104">
        <f>COUNTIF(D8:D8499,"זכר")</f>
        <v>0</v>
      </c>
      <c r="C4" s="16" t="s">
        <v>17</v>
      </c>
      <c r="D4" s="104" t="e">
        <f>COUNTIFS(D8:D8499,"זכר",#REF!,"כן")</f>
        <v>#REF!</v>
      </c>
    </row>
    <row r="5" spans="1:22" ht="13.8" thickBot="1">
      <c r="A5" s="17" t="s">
        <v>19</v>
      </c>
      <c r="B5" s="105">
        <f>COUNTIF(D8:D8499,"נקבה")</f>
        <v>0</v>
      </c>
      <c r="C5" s="17" t="s">
        <v>20</v>
      </c>
      <c r="D5" s="105" t="e">
        <f>COUNTIFS(D8:D8499,"נקבה",#REF!,"כן")</f>
        <v>#REF!</v>
      </c>
      <c r="E5" s="18" t="s">
        <v>21</v>
      </c>
      <c r="F5" s="111" t="str">
        <f>IFERROR(B5/B3,"")</f>
        <v/>
      </c>
    </row>
    <row r="6" spans="1:22" ht="13.8" thickBot="1">
      <c r="A6" s="13"/>
      <c r="B6" s="13"/>
      <c r="C6" s="13"/>
      <c r="D6" s="13"/>
    </row>
    <row r="7" spans="1:22" ht="55.8" thickBot="1">
      <c r="A7" s="96" t="s">
        <v>22</v>
      </c>
      <c r="B7" s="56" t="s">
        <v>67</v>
      </c>
      <c r="C7" s="55" t="s">
        <v>68</v>
      </c>
      <c r="D7" s="54" t="s">
        <v>23</v>
      </c>
      <c r="E7" s="54" t="s">
        <v>24</v>
      </c>
      <c r="F7" s="97" t="s">
        <v>99</v>
      </c>
      <c r="G7" s="97" t="s">
        <v>30</v>
      </c>
      <c r="H7" s="97" t="s">
        <v>78</v>
      </c>
      <c r="I7" s="97" t="s">
        <v>79</v>
      </c>
      <c r="J7" s="97" t="s">
        <v>80</v>
      </c>
    </row>
    <row r="8" spans="1:22" ht="14.4" thickBot="1">
      <c r="A8" s="52"/>
      <c r="B8" s="98"/>
      <c r="C8" s="98"/>
      <c r="D8" s="98"/>
      <c r="E8" s="95"/>
      <c r="F8" s="99" t="str" cm="1">
        <f t="array" ref="F8">IFERROR(_xlfn.IFS(D8="זכר",INDEX($L$10:$V$17,MATCH(E8,$N$10:$N$17,-1),1),D8="נקבה",INDEX($L$10:$V$17,MATCH(E8,$S$10:$S$17,-1),1),D8="",""),"")</f>
        <v/>
      </c>
      <c r="G8" s="99" t="str">
        <f t="shared" ref="G8" si="0">IF(D8="זכר",VLOOKUP(F8,$L$20:$M$27,2,0),IF(D8="נקבה",VLOOKUP(F8,$L$29:$M$36,2,0),""))</f>
        <v/>
      </c>
      <c r="H8" s="99" t="e">
        <f t="shared" ref="H8" si="1">VLOOKUP(F8,$O$19:$P$26,2)</f>
        <v>#N/A</v>
      </c>
      <c r="I8" s="99">
        <f>IF(D8="נקבה",H8*1.5,0)</f>
        <v>0</v>
      </c>
      <c r="J8" s="99" t="e">
        <f>I8+H8</f>
        <v>#N/A</v>
      </c>
      <c r="L8" s="62" t="s">
        <v>100</v>
      </c>
      <c r="M8" s="131" t="s">
        <v>101</v>
      </c>
      <c r="N8" s="131"/>
      <c r="O8" s="131"/>
      <c r="P8" s="131"/>
      <c r="Q8" s="132"/>
      <c r="R8" s="133" t="s">
        <v>102</v>
      </c>
      <c r="S8" s="134"/>
      <c r="T8" s="134"/>
      <c r="U8" s="134"/>
      <c r="V8" s="135"/>
    </row>
    <row r="9" spans="1:22" ht="14.4" thickBot="1">
      <c r="A9" s="52"/>
      <c r="B9" s="98"/>
      <c r="C9" s="98"/>
      <c r="D9" s="98"/>
      <c r="E9" s="95"/>
      <c r="F9" s="99" t="str" cm="1">
        <f t="array" ref="F9">IFERROR(_xlfn.IFS(D9="זכר",INDEX($L$10:$V$17,MATCH(E9,$N$10:$N$17,-1),1),D9="נקבה",INDEX($L$10:$V$17,MATCH(E9,$S$10:$S$17,-1),1),D9="",""),"")</f>
        <v/>
      </c>
      <c r="G9" s="99" t="str">
        <f t="shared" ref="G9:G72" si="2">IF(D9="זכר",VLOOKUP(F9,$L$20:$M$27,2,0),IF(D9="נקבה",VLOOKUP(F9,$L$29:$M$36,2,0),""))</f>
        <v/>
      </c>
      <c r="H9" s="99" t="e">
        <f t="shared" ref="H9:H72" si="3">VLOOKUP(F9,$O$19:$P$26,2)</f>
        <v>#N/A</v>
      </c>
      <c r="I9" s="99">
        <f t="shared" ref="I9:I72" si="4">IF(D9="נקבה",H9*1.5,0)</f>
        <v>0</v>
      </c>
      <c r="J9" s="99" t="e">
        <f t="shared" ref="J9:J72" si="5">I9+H9</f>
        <v>#N/A</v>
      </c>
      <c r="L9" s="63"/>
      <c r="M9" s="136" t="s">
        <v>103</v>
      </c>
      <c r="N9" s="137"/>
      <c r="O9" s="138" t="s">
        <v>100</v>
      </c>
      <c r="P9" s="139"/>
      <c r="Q9" s="64" t="s">
        <v>69</v>
      </c>
      <c r="R9" s="140" t="s">
        <v>104</v>
      </c>
      <c r="S9" s="137"/>
      <c r="T9" s="138" t="s">
        <v>100</v>
      </c>
      <c r="U9" s="139"/>
      <c r="V9" s="65" t="s">
        <v>69</v>
      </c>
    </row>
    <row r="10" spans="1:22" ht="15.6">
      <c r="A10" s="52"/>
      <c r="B10" s="98"/>
      <c r="C10" s="98"/>
      <c r="D10" s="98"/>
      <c r="E10" s="95"/>
      <c r="F10" s="99" t="str" cm="1">
        <f t="array" ref="F10">IFERROR(_xlfn.IFS(D10="זכר",INDEX($L$10:$V$17,MATCH(E10,$N$10:$N$17,-1),1),D10="נקבה",INDEX($L$10:$V$17,MATCH(E10,$S$10:$S$17,-1),1),D10="",""),"")</f>
        <v/>
      </c>
      <c r="G10" s="99" t="str">
        <f t="shared" si="2"/>
        <v/>
      </c>
      <c r="H10" s="99" t="e">
        <f t="shared" si="3"/>
        <v>#N/A</v>
      </c>
      <c r="I10" s="99">
        <f t="shared" si="4"/>
        <v>0</v>
      </c>
      <c r="J10" s="99" t="e">
        <f t="shared" si="5"/>
        <v>#N/A</v>
      </c>
      <c r="L10" s="66" t="s">
        <v>82</v>
      </c>
      <c r="M10" s="67" t="e">
        <f>N11+1</f>
        <v>#N/A</v>
      </c>
      <c r="N10" s="68" t="e">
        <f>M10+2</f>
        <v>#N/A</v>
      </c>
      <c r="O10" s="68" t="e">
        <f>P11-1</f>
        <v>#N/A</v>
      </c>
      <c r="P10" s="68" t="e">
        <f>P11-3</f>
        <v>#N/A</v>
      </c>
      <c r="Q10" s="68">
        <v>0</v>
      </c>
      <c r="R10" s="69" t="e">
        <f>+M10+1</f>
        <v>#N/A</v>
      </c>
      <c r="S10" s="70" t="e">
        <f>+N10+1</f>
        <v>#N/A</v>
      </c>
      <c r="T10" s="68" t="e">
        <f>U11-1</f>
        <v>#N/A</v>
      </c>
      <c r="U10" s="68" t="e">
        <f>U11-3</f>
        <v>#N/A</v>
      </c>
      <c r="V10" s="68">
        <v>0.1</v>
      </c>
    </row>
    <row r="11" spans="1:22" ht="15.6">
      <c r="A11" s="52"/>
      <c r="B11" s="98"/>
      <c r="C11" s="98"/>
      <c r="D11" s="98"/>
      <c r="E11" s="95"/>
      <c r="F11" s="99" t="str" cm="1">
        <f t="array" ref="F11">IFERROR(_xlfn.IFS(D11="זכר",INDEX($L$10:$V$17,MATCH(E11,$N$10:$N$17,-1),1),D11="נקבה",INDEX($L$10:$V$17,MATCH(E11,$S$10:$S$17,-1),1),D11="",""),"")</f>
        <v/>
      </c>
      <c r="G11" s="99" t="str">
        <f t="shared" si="2"/>
        <v/>
      </c>
      <c r="H11" s="99" t="e">
        <f t="shared" si="3"/>
        <v>#N/A</v>
      </c>
      <c r="I11" s="99">
        <f t="shared" si="4"/>
        <v>0</v>
      </c>
      <c r="J11" s="99" t="e">
        <f t="shared" si="5"/>
        <v>#N/A</v>
      </c>
      <c r="L11" s="66" t="s">
        <v>84</v>
      </c>
      <c r="M11" s="71" t="e">
        <f t="shared" ref="M11:N17" si="6">$I$1-O11</f>
        <v>#N/A</v>
      </c>
      <c r="N11" s="72" t="e">
        <f t="shared" si="6"/>
        <v>#N/A</v>
      </c>
      <c r="O11" s="72" t="e">
        <f>VLOOKUP($D$2,פרמטרים!$B$6:$F$85,3,0)</f>
        <v>#N/A</v>
      </c>
      <c r="P11" s="72" t="e">
        <f>VLOOKUP($D$2,פרמטרים!$B$6:$F$85,2,0)</f>
        <v>#N/A</v>
      </c>
      <c r="Q11" s="72">
        <v>0</v>
      </c>
      <c r="R11" s="73" t="e">
        <f t="shared" ref="R11:S16" si="7">+M11+1</f>
        <v>#N/A</v>
      </c>
      <c r="S11" s="72" t="e">
        <f>+N11+1</f>
        <v>#N/A</v>
      </c>
      <c r="T11" s="72" t="e">
        <f>VLOOKUP($D$2,פרמטרים!$B$6:$F$85,5,0)</f>
        <v>#N/A</v>
      </c>
      <c r="U11" s="72" t="e">
        <f>VLOOKUP($D$2,פרמטרים!$B$6:$F$85,4,0)</f>
        <v>#N/A</v>
      </c>
      <c r="V11" s="72">
        <v>1</v>
      </c>
    </row>
    <row r="12" spans="1:22" ht="15.6">
      <c r="A12" s="52"/>
      <c r="B12" s="98"/>
      <c r="C12" s="98"/>
      <c r="D12" s="98"/>
      <c r="E12" s="95"/>
      <c r="F12" s="99" t="str" cm="1">
        <f t="array" ref="F12">IFERROR(_xlfn.IFS(D12="זכר",INDEX($L$10:$V$17,MATCH(E12,$N$10:$N$17,-1),1),D12="נקבה",INDEX($L$10:$V$17,MATCH(E12,$S$10:$S$17,-1),1),D12="",""),"")</f>
        <v/>
      </c>
      <c r="G12" s="99" t="str">
        <f t="shared" si="2"/>
        <v/>
      </c>
      <c r="H12" s="99" t="e">
        <f t="shared" si="3"/>
        <v>#N/A</v>
      </c>
      <c r="I12" s="99">
        <f t="shared" si="4"/>
        <v>0</v>
      </c>
      <c r="J12" s="99" t="e">
        <f t="shared" si="5"/>
        <v>#N/A</v>
      </c>
      <c r="L12" s="66" t="s">
        <v>86</v>
      </c>
      <c r="M12" s="71" t="e">
        <f t="shared" si="6"/>
        <v>#N/A</v>
      </c>
      <c r="N12" s="72" t="e">
        <f t="shared" si="6"/>
        <v>#N/A</v>
      </c>
      <c r="O12" s="72" t="e">
        <f>O11+2</f>
        <v>#N/A</v>
      </c>
      <c r="P12" s="72" t="e">
        <f t="shared" ref="P12:P17" si="8">O11+1</f>
        <v>#N/A</v>
      </c>
      <c r="Q12" s="72">
        <v>1</v>
      </c>
      <c r="R12" s="73" t="e">
        <f t="shared" si="7"/>
        <v>#N/A</v>
      </c>
      <c r="S12" s="72" t="e">
        <f t="shared" si="7"/>
        <v>#N/A</v>
      </c>
      <c r="T12" s="72" t="e">
        <f>T11+2</f>
        <v>#N/A</v>
      </c>
      <c r="U12" s="72" t="e">
        <f t="shared" ref="U12:U17" si="9">T11+1</f>
        <v>#N/A</v>
      </c>
      <c r="V12" s="72">
        <v>2</v>
      </c>
    </row>
    <row r="13" spans="1:22" ht="15.6">
      <c r="A13" s="52"/>
      <c r="B13" s="98"/>
      <c r="C13" s="98"/>
      <c r="D13" s="98"/>
      <c r="E13" s="95"/>
      <c r="F13" s="99" t="str" cm="1">
        <f t="array" ref="F13">IFERROR(_xlfn.IFS(D13="זכר",INDEX($L$10:$V$17,MATCH(E13,$N$10:$N$17,-1),1),D13="נקבה",INDEX($L$10:$V$17,MATCH(E13,$S$10:$S$17,-1),1),D13="",""),"")</f>
        <v/>
      </c>
      <c r="G13" s="99" t="str">
        <f t="shared" si="2"/>
        <v/>
      </c>
      <c r="H13" s="99" t="e">
        <f t="shared" si="3"/>
        <v>#N/A</v>
      </c>
      <c r="I13" s="99">
        <f t="shared" si="4"/>
        <v>0</v>
      </c>
      <c r="J13" s="99" t="e">
        <f t="shared" si="5"/>
        <v>#N/A</v>
      </c>
      <c r="L13" s="66" t="s">
        <v>88</v>
      </c>
      <c r="M13" s="71" t="e">
        <f t="shared" si="6"/>
        <v>#N/A</v>
      </c>
      <c r="N13" s="72" t="e">
        <f t="shared" si="6"/>
        <v>#N/A</v>
      </c>
      <c r="O13" s="72" t="e">
        <f>P12+3</f>
        <v>#N/A</v>
      </c>
      <c r="P13" s="72" t="e">
        <f t="shared" si="8"/>
        <v>#N/A</v>
      </c>
      <c r="Q13" s="72">
        <v>3</v>
      </c>
      <c r="R13" s="73" t="e">
        <f t="shared" si="7"/>
        <v>#N/A</v>
      </c>
      <c r="S13" s="72" t="e">
        <f t="shared" si="7"/>
        <v>#N/A</v>
      </c>
      <c r="T13" s="72" t="e">
        <f>U12+3</f>
        <v>#N/A</v>
      </c>
      <c r="U13" s="72" t="e">
        <f t="shared" si="9"/>
        <v>#N/A</v>
      </c>
      <c r="V13" s="72">
        <v>6</v>
      </c>
    </row>
    <row r="14" spans="1:22" ht="15.6">
      <c r="A14" s="52"/>
      <c r="B14" s="98"/>
      <c r="C14" s="98"/>
      <c r="D14" s="98"/>
      <c r="E14" s="95"/>
      <c r="F14" s="99" t="str" cm="1">
        <f t="array" ref="F14">IFERROR(_xlfn.IFS(D14="זכר",INDEX($L$10:$V$17,MATCH(E14,$N$10:$N$17,-1),1),D14="נקבה",INDEX($L$10:$V$17,MATCH(E14,$S$10:$S$17,-1),1),D14="",""),"")</f>
        <v/>
      </c>
      <c r="G14" s="99" t="str">
        <f t="shared" si="2"/>
        <v/>
      </c>
      <c r="H14" s="99" t="e">
        <f t="shared" si="3"/>
        <v>#N/A</v>
      </c>
      <c r="I14" s="99">
        <f t="shared" si="4"/>
        <v>0</v>
      </c>
      <c r="J14" s="99" t="e">
        <f t="shared" si="5"/>
        <v>#N/A</v>
      </c>
      <c r="L14" s="66" t="s">
        <v>89</v>
      </c>
      <c r="M14" s="71" t="e">
        <f t="shared" si="6"/>
        <v>#N/A</v>
      </c>
      <c r="N14" s="72" t="e">
        <f t="shared" si="6"/>
        <v>#N/A</v>
      </c>
      <c r="O14" s="72" t="e">
        <f>P14+2</f>
        <v>#N/A</v>
      </c>
      <c r="P14" s="72" t="e">
        <f t="shared" si="8"/>
        <v>#N/A</v>
      </c>
      <c r="Q14" s="72">
        <v>3</v>
      </c>
      <c r="R14" s="73" t="e">
        <f t="shared" si="7"/>
        <v>#N/A</v>
      </c>
      <c r="S14" s="72" t="e">
        <f t="shared" si="7"/>
        <v>#N/A</v>
      </c>
      <c r="T14" s="72" t="e">
        <f>U14+13</f>
        <v>#N/A</v>
      </c>
      <c r="U14" s="72" t="e">
        <f t="shared" si="9"/>
        <v>#N/A</v>
      </c>
      <c r="V14" s="72">
        <v>10</v>
      </c>
    </row>
    <row r="15" spans="1:22" ht="15.6">
      <c r="A15" s="52"/>
      <c r="B15" s="98"/>
      <c r="C15" s="98"/>
      <c r="D15" s="98"/>
      <c r="E15" s="95"/>
      <c r="F15" s="99" t="str" cm="1">
        <f t="array" ref="F15">IFERROR(_xlfn.IFS(D15="זכר",INDEX($L$10:$V$17,MATCH(E15,$N$10:$N$17,-1),1),D15="נקבה",INDEX($L$10:$V$17,MATCH(E15,$S$10:$S$17,-1),1),D15="",""),"")</f>
        <v/>
      </c>
      <c r="G15" s="99" t="str">
        <f t="shared" si="2"/>
        <v/>
      </c>
      <c r="H15" s="99" t="e">
        <f t="shared" si="3"/>
        <v>#N/A</v>
      </c>
      <c r="I15" s="99">
        <f t="shared" si="4"/>
        <v>0</v>
      </c>
      <c r="J15" s="99" t="e">
        <f t="shared" si="5"/>
        <v>#N/A</v>
      </c>
      <c r="L15" s="66" t="s">
        <v>91</v>
      </c>
      <c r="M15" s="71" t="e">
        <f t="shared" si="6"/>
        <v>#N/A</v>
      </c>
      <c r="N15" s="72" t="e">
        <f t="shared" si="6"/>
        <v>#N/A</v>
      </c>
      <c r="O15" s="72" t="e">
        <f>P15+15</f>
        <v>#N/A</v>
      </c>
      <c r="P15" s="72" t="e">
        <f t="shared" si="8"/>
        <v>#N/A</v>
      </c>
      <c r="Q15" s="72">
        <v>1</v>
      </c>
      <c r="R15" s="73" t="e">
        <f t="shared" si="7"/>
        <v>#N/A</v>
      </c>
      <c r="S15" s="72" t="e">
        <f t="shared" si="7"/>
        <v>#N/A</v>
      </c>
      <c r="T15" s="72" t="e">
        <f>U15+4</f>
        <v>#N/A</v>
      </c>
      <c r="U15" s="72" t="e">
        <f t="shared" si="9"/>
        <v>#N/A</v>
      </c>
      <c r="V15" s="72">
        <v>4</v>
      </c>
    </row>
    <row r="16" spans="1:22" ht="15.6">
      <c r="A16" s="52"/>
      <c r="B16" s="98"/>
      <c r="C16" s="98"/>
      <c r="D16" s="98"/>
      <c r="E16" s="95"/>
      <c r="F16" s="99" t="str" cm="1">
        <f t="array" ref="F16">IFERROR(_xlfn.IFS(D16="זכר",INDEX($L$10:$V$17,MATCH(E16,$N$10:$N$17,-1),1),D16="נקבה",INDEX($L$10:$V$17,MATCH(E16,$S$10:$S$17,-1),1),D16="",""),"")</f>
        <v/>
      </c>
      <c r="G16" s="99" t="str">
        <f t="shared" si="2"/>
        <v/>
      </c>
      <c r="H16" s="99" t="e">
        <f t="shared" si="3"/>
        <v>#N/A</v>
      </c>
      <c r="I16" s="99">
        <f t="shared" si="4"/>
        <v>0</v>
      </c>
      <c r="J16" s="99" t="e">
        <f t="shared" si="5"/>
        <v>#N/A</v>
      </c>
      <c r="L16" s="66" t="s">
        <v>92</v>
      </c>
      <c r="M16" s="71" t="e">
        <f t="shared" si="6"/>
        <v>#N/A</v>
      </c>
      <c r="N16" s="72" t="e">
        <f t="shared" si="6"/>
        <v>#N/A</v>
      </c>
      <c r="O16" s="72" t="e">
        <f>P16+19</f>
        <v>#N/A</v>
      </c>
      <c r="P16" s="72" t="e">
        <f t="shared" si="8"/>
        <v>#N/A</v>
      </c>
      <c r="Q16" s="72">
        <v>0</v>
      </c>
      <c r="R16" s="73" t="e">
        <f t="shared" si="7"/>
        <v>#N/A</v>
      </c>
      <c r="S16" s="72" t="e">
        <f t="shared" si="7"/>
        <v>#N/A</v>
      </c>
      <c r="T16" s="72" t="e">
        <f>U16+19</f>
        <v>#N/A</v>
      </c>
      <c r="U16" s="72" t="e">
        <f t="shared" si="9"/>
        <v>#N/A</v>
      </c>
      <c r="V16" s="72">
        <v>0.5</v>
      </c>
    </row>
    <row r="17" spans="1:22" ht="16.2" thickBot="1">
      <c r="A17" s="52"/>
      <c r="B17" s="98"/>
      <c r="C17" s="98"/>
      <c r="D17" s="98"/>
      <c r="E17" s="95"/>
      <c r="F17" s="99" t="str" cm="1">
        <f t="array" ref="F17">IFERROR(_xlfn.IFS(D17="זכר",INDEX($L$10:$V$17,MATCH(E17,$N$10:$N$17,-1),1),D17="נקבה",INDEX($L$10:$V$17,MATCH(E17,$S$10:$S$17,-1),1),D17="",""),"")</f>
        <v/>
      </c>
      <c r="G17" s="99" t="str">
        <f t="shared" si="2"/>
        <v/>
      </c>
      <c r="H17" s="99" t="e">
        <f t="shared" si="3"/>
        <v>#N/A</v>
      </c>
      <c r="I17" s="99">
        <f t="shared" si="4"/>
        <v>0</v>
      </c>
      <c r="J17" s="99" t="e">
        <f t="shared" si="5"/>
        <v>#N/A</v>
      </c>
      <c r="L17" s="74" t="s">
        <v>93</v>
      </c>
      <c r="M17" s="71">
        <f t="shared" si="6"/>
        <v>1905</v>
      </c>
      <c r="N17" s="72" t="e">
        <f t="shared" si="6"/>
        <v>#N/A</v>
      </c>
      <c r="O17" s="75">
        <v>120</v>
      </c>
      <c r="P17" s="75" t="e">
        <f t="shared" si="8"/>
        <v>#N/A</v>
      </c>
      <c r="Q17" s="75">
        <v>0</v>
      </c>
      <c r="R17" s="76">
        <f>+M17</f>
        <v>1905</v>
      </c>
      <c r="S17" s="75" t="e">
        <f>+N17+1</f>
        <v>#N/A</v>
      </c>
      <c r="T17" s="75">
        <v>120</v>
      </c>
      <c r="U17" s="75" t="e">
        <f t="shared" si="9"/>
        <v>#N/A</v>
      </c>
      <c r="V17" s="75">
        <v>0.1</v>
      </c>
    </row>
    <row r="18" spans="1:22" ht="13.8">
      <c r="A18" s="52"/>
      <c r="B18" s="98"/>
      <c r="C18" s="98"/>
      <c r="D18" s="98"/>
      <c r="E18" s="95"/>
      <c r="F18" s="99" t="str" cm="1">
        <f t="array" ref="F18">IFERROR(_xlfn.IFS(D18="זכר",INDEX($L$10:$V$17,MATCH(E18,$N$10:$N$17,-1),1),D18="נקבה",INDEX($L$10:$V$17,MATCH(E18,$S$10:$S$17,-1),1),D18="",""),"")</f>
        <v/>
      </c>
      <c r="G18" s="99" t="str">
        <f t="shared" si="2"/>
        <v/>
      </c>
      <c r="H18" s="99" t="e">
        <f t="shared" si="3"/>
        <v>#N/A</v>
      </c>
      <c r="I18" s="99">
        <f t="shared" si="4"/>
        <v>0</v>
      </c>
      <c r="J18" s="99" t="e">
        <f t="shared" si="5"/>
        <v>#N/A</v>
      </c>
    </row>
    <row r="19" spans="1:22" ht="13.8">
      <c r="A19" s="52"/>
      <c r="B19" s="98"/>
      <c r="C19" s="98"/>
      <c r="D19" s="98"/>
      <c r="E19" s="95"/>
      <c r="F19" s="99" t="str" cm="1">
        <f t="array" ref="F19">IFERROR(_xlfn.IFS(D19="זכר",INDEX($L$10:$V$17,MATCH(E19,$N$10:$N$17,-1),1),D19="נקבה",INDEX($L$10:$V$17,MATCH(E19,$S$10:$S$17,-1),1),D19="",""),"")</f>
        <v/>
      </c>
      <c r="G19" s="99" t="str">
        <f t="shared" si="2"/>
        <v/>
      </c>
      <c r="H19" s="99" t="e">
        <f t="shared" si="3"/>
        <v>#N/A</v>
      </c>
      <c r="I19" s="99">
        <f t="shared" si="4"/>
        <v>0</v>
      </c>
      <c r="J19" s="99" t="e">
        <f t="shared" si="5"/>
        <v>#N/A</v>
      </c>
      <c r="L19" s="58" t="s">
        <v>81</v>
      </c>
      <c r="M19" s="59"/>
      <c r="O19" t="s">
        <v>70</v>
      </c>
      <c r="P19">
        <v>1</v>
      </c>
    </row>
    <row r="20" spans="1:22" ht="15.6">
      <c r="A20" s="52"/>
      <c r="B20" s="98"/>
      <c r="C20" s="98"/>
      <c r="D20" s="98"/>
      <c r="E20" s="95"/>
      <c r="F20" s="99" t="str" cm="1">
        <f t="array" ref="F20">IFERROR(_xlfn.IFS(D20="זכר",INDEX($L$10:$V$17,MATCH(E20,$N$10:$N$17,-1),1),D20="נקבה",INDEX($L$10:$V$17,MATCH(E20,$S$10:$S$17,-1),1),D20="",""),"")</f>
        <v/>
      </c>
      <c r="G20" s="99" t="str">
        <f t="shared" si="2"/>
        <v/>
      </c>
      <c r="H20" s="99" t="e">
        <f t="shared" si="3"/>
        <v>#N/A</v>
      </c>
      <c r="I20" s="99">
        <f t="shared" si="4"/>
        <v>0</v>
      </c>
      <c r="J20" s="99" t="e">
        <f t="shared" si="5"/>
        <v>#N/A</v>
      </c>
      <c r="L20" s="60" t="s">
        <v>82</v>
      </c>
      <c r="M20" s="61" t="s">
        <v>83</v>
      </c>
      <c r="O20" t="s">
        <v>72</v>
      </c>
      <c r="P20">
        <v>3</v>
      </c>
    </row>
    <row r="21" spans="1:22" ht="15.6">
      <c r="A21" s="52"/>
      <c r="B21" s="98"/>
      <c r="C21" s="98"/>
      <c r="D21" s="98"/>
      <c r="E21" s="95"/>
      <c r="F21" s="99" t="str" cm="1">
        <f t="array" ref="F21">IFERROR(_xlfn.IFS(D21="זכר",INDEX($L$10:$V$17,MATCH(E21,$N$10:$N$17,-1),1),D21="נקבה",INDEX($L$10:$V$17,MATCH(E21,$S$10:$S$17,-1),1),D21="",""),"")</f>
        <v/>
      </c>
      <c r="G21" s="99" t="str">
        <f t="shared" si="2"/>
        <v/>
      </c>
      <c r="H21" s="99" t="e">
        <f t="shared" si="3"/>
        <v>#N/A</v>
      </c>
      <c r="I21" s="99">
        <f t="shared" si="4"/>
        <v>0</v>
      </c>
      <c r="J21" s="99" t="e">
        <f t="shared" si="5"/>
        <v>#N/A</v>
      </c>
      <c r="L21" s="60" t="s">
        <v>84</v>
      </c>
      <c r="M21" s="61" t="s">
        <v>85</v>
      </c>
      <c r="O21" t="s">
        <v>74</v>
      </c>
      <c r="P21">
        <v>2</v>
      </c>
    </row>
    <row r="22" spans="1:22" ht="15.6">
      <c r="A22" s="52"/>
      <c r="B22" s="98"/>
      <c r="C22" s="98"/>
      <c r="D22" s="98"/>
      <c r="E22" s="95"/>
      <c r="F22" s="99" t="str" cm="1">
        <f t="array" ref="F22">IFERROR(_xlfn.IFS(D22="זכר",INDEX($L$10:$V$17,MATCH(E22,$N$10:$N$17,-1),1),D22="נקבה",INDEX($L$10:$V$17,MATCH(E22,$S$10:$S$17,-1),1),D22="",""),"")</f>
        <v/>
      </c>
      <c r="G22" s="99" t="str">
        <f t="shared" si="2"/>
        <v/>
      </c>
      <c r="H22" s="99" t="e">
        <f t="shared" si="3"/>
        <v>#N/A</v>
      </c>
      <c r="I22" s="99">
        <f t="shared" si="4"/>
        <v>0</v>
      </c>
      <c r="J22" s="99" t="e">
        <f t="shared" si="5"/>
        <v>#N/A</v>
      </c>
      <c r="L22" s="60" t="s">
        <v>86</v>
      </c>
      <c r="M22" s="61" t="s">
        <v>87</v>
      </c>
      <c r="O22" t="s">
        <v>76</v>
      </c>
      <c r="P22">
        <v>1</v>
      </c>
    </row>
    <row r="23" spans="1:22" ht="15.6">
      <c r="A23" s="52"/>
      <c r="B23" s="98"/>
      <c r="C23" s="98"/>
      <c r="D23" s="98"/>
      <c r="E23" s="95"/>
      <c r="F23" s="99" t="str" cm="1">
        <f t="array" ref="F23">IFERROR(_xlfn.IFS(D23="זכר",INDEX($L$10:$V$17,MATCH(E23,$N$10:$N$17,-1),1),D23="נקבה",INDEX($L$10:$V$17,MATCH(E23,$S$10:$S$17,-1),1),D23="",""),"")</f>
        <v/>
      </c>
      <c r="G23" s="99" t="str">
        <f t="shared" si="2"/>
        <v/>
      </c>
      <c r="H23" s="99" t="e">
        <f t="shared" si="3"/>
        <v>#N/A</v>
      </c>
      <c r="I23" s="99">
        <f t="shared" si="4"/>
        <v>0</v>
      </c>
      <c r="J23" s="99" t="e">
        <f t="shared" si="5"/>
        <v>#N/A</v>
      </c>
      <c r="L23" s="60" t="s">
        <v>88</v>
      </c>
      <c r="M23" s="61" t="s">
        <v>87</v>
      </c>
      <c r="O23" t="s">
        <v>71</v>
      </c>
      <c r="P23">
        <f>P19*1.5</f>
        <v>1.5</v>
      </c>
    </row>
    <row r="24" spans="1:22" ht="15.6">
      <c r="A24" s="52"/>
      <c r="B24" s="98"/>
      <c r="C24" s="98"/>
      <c r="D24" s="98"/>
      <c r="E24" s="95"/>
      <c r="F24" s="99" t="str" cm="1">
        <f t="array" ref="F24">IFERROR(_xlfn.IFS(D24="זכר",INDEX($L$10:$V$17,MATCH(E24,$N$10:$N$17,-1),1),D24="נקבה",INDEX($L$10:$V$17,MATCH(E24,$S$10:$S$17,-1),1),D24="",""),"")</f>
        <v/>
      </c>
      <c r="G24" s="99" t="str">
        <f t="shared" si="2"/>
        <v/>
      </c>
      <c r="H24" s="99" t="e">
        <f t="shared" si="3"/>
        <v>#N/A</v>
      </c>
      <c r="I24" s="99">
        <f t="shared" si="4"/>
        <v>0</v>
      </c>
      <c r="J24" s="99" t="e">
        <f t="shared" si="5"/>
        <v>#N/A</v>
      </c>
      <c r="L24" s="60" t="s">
        <v>89</v>
      </c>
      <c r="M24" s="61" t="s">
        <v>90</v>
      </c>
      <c r="O24" t="s">
        <v>73</v>
      </c>
      <c r="P24">
        <f>P20*1.5</f>
        <v>4.5</v>
      </c>
    </row>
    <row r="25" spans="1:22" ht="15.6">
      <c r="A25" s="52"/>
      <c r="B25" s="98"/>
      <c r="C25" s="98"/>
      <c r="D25" s="98"/>
      <c r="E25" s="95"/>
      <c r="F25" s="99" t="str" cm="1">
        <f t="array" ref="F25">IFERROR(_xlfn.IFS(D25="זכר",INDEX($L$10:$V$17,MATCH(E25,$N$10:$N$17,-1),1),D25="נקבה",INDEX($L$10:$V$17,MATCH(E25,$S$10:$S$17,-1),1),D25="",""),"")</f>
        <v/>
      </c>
      <c r="G25" s="99" t="str">
        <f t="shared" si="2"/>
        <v/>
      </c>
      <c r="H25" s="99" t="e">
        <f t="shared" si="3"/>
        <v>#N/A</v>
      </c>
      <c r="I25" s="99">
        <f t="shared" si="4"/>
        <v>0</v>
      </c>
      <c r="J25" s="99" t="e">
        <f t="shared" si="5"/>
        <v>#N/A</v>
      </c>
      <c r="L25" s="60" t="s">
        <v>91</v>
      </c>
      <c r="M25" s="61" t="s">
        <v>90</v>
      </c>
      <c r="O25" t="s">
        <v>75</v>
      </c>
      <c r="P25">
        <f>P21*1.5</f>
        <v>3</v>
      </c>
    </row>
    <row r="26" spans="1:22" ht="15.6">
      <c r="A26" s="52"/>
      <c r="B26" s="98"/>
      <c r="C26" s="98"/>
      <c r="D26" s="98"/>
      <c r="E26" s="95"/>
      <c r="F26" s="99" t="str" cm="1">
        <f t="array" ref="F26">IFERROR(_xlfn.IFS(D26="זכר",INDEX($L$10:$V$17,MATCH(E26,$N$10:$N$17,-1),1),D26="נקבה",INDEX($L$10:$V$17,MATCH(E26,$S$10:$S$17,-1),1),D26="",""),"")</f>
        <v/>
      </c>
      <c r="G26" s="99" t="str">
        <f t="shared" si="2"/>
        <v/>
      </c>
      <c r="H26" s="99" t="e">
        <f t="shared" si="3"/>
        <v>#N/A</v>
      </c>
      <c r="I26" s="99">
        <f t="shared" si="4"/>
        <v>0</v>
      </c>
      <c r="J26" s="99" t="e">
        <f t="shared" si="5"/>
        <v>#N/A</v>
      </c>
      <c r="L26" s="60" t="s">
        <v>92</v>
      </c>
      <c r="M26" s="61" t="s">
        <v>90</v>
      </c>
      <c r="O26" t="s">
        <v>77</v>
      </c>
      <c r="P26">
        <f>P22*1.5</f>
        <v>1.5</v>
      </c>
    </row>
    <row r="27" spans="1:22" ht="15.6">
      <c r="A27" s="52"/>
      <c r="B27" s="98"/>
      <c r="C27" s="98"/>
      <c r="D27" s="98"/>
      <c r="E27" s="95"/>
      <c r="F27" s="99" t="str" cm="1">
        <f t="array" ref="F27">IFERROR(_xlfn.IFS(D27="זכר",INDEX($L$10:$V$17,MATCH(E27,$N$10:$N$17,-1),1),D27="נקבה",INDEX($L$10:$V$17,MATCH(E27,$S$10:$S$17,-1),1),D27="",""),"")</f>
        <v/>
      </c>
      <c r="G27" s="99" t="str">
        <f t="shared" si="2"/>
        <v/>
      </c>
      <c r="H27" s="99" t="e">
        <f t="shared" si="3"/>
        <v>#N/A</v>
      </c>
      <c r="I27" s="99">
        <f t="shared" si="4"/>
        <v>0</v>
      </c>
      <c r="J27" s="99" t="e">
        <f t="shared" si="5"/>
        <v>#N/A</v>
      </c>
      <c r="L27" s="60" t="s">
        <v>93</v>
      </c>
      <c r="M27" s="61" t="s">
        <v>90</v>
      </c>
    </row>
    <row r="28" spans="1:22" ht="13.8">
      <c r="A28" s="52"/>
      <c r="B28" s="98"/>
      <c r="C28" s="98"/>
      <c r="D28" s="98"/>
      <c r="E28" s="95"/>
      <c r="F28" s="99" t="str" cm="1">
        <f t="array" ref="F28">IFERROR(_xlfn.IFS(D28="זכר",INDEX($L$10:$V$17,MATCH(E28,$N$10:$N$17,-1),1),D28="נקבה",INDEX($L$10:$V$17,MATCH(E28,$S$10:$S$17,-1),1),D28="",""),"")</f>
        <v/>
      </c>
      <c r="G28" s="99" t="str">
        <f t="shared" si="2"/>
        <v/>
      </c>
      <c r="H28" s="99" t="e">
        <f t="shared" si="3"/>
        <v>#N/A</v>
      </c>
      <c r="I28" s="99">
        <f t="shared" si="4"/>
        <v>0</v>
      </c>
      <c r="J28" s="99" t="e">
        <f t="shared" si="5"/>
        <v>#N/A</v>
      </c>
      <c r="L28" s="58" t="s">
        <v>94</v>
      </c>
      <c r="M28" s="59"/>
    </row>
    <row r="29" spans="1:22" ht="15.6">
      <c r="A29" s="52"/>
      <c r="B29" s="98"/>
      <c r="C29" s="98"/>
      <c r="D29" s="98"/>
      <c r="E29" s="95"/>
      <c r="F29" s="99" t="str" cm="1">
        <f t="array" ref="F29">IFERROR(_xlfn.IFS(D29="זכר",INDEX($L$10:$V$17,MATCH(E29,$N$10:$N$17,-1),1),D29="נקבה",INDEX($L$10:$V$17,MATCH(E29,$S$10:$S$17,-1),1),D29="",""),"")</f>
        <v/>
      </c>
      <c r="G29" s="99" t="str">
        <f t="shared" si="2"/>
        <v/>
      </c>
      <c r="H29" s="99" t="e">
        <f t="shared" si="3"/>
        <v>#N/A</v>
      </c>
      <c r="I29" s="99">
        <f t="shared" si="4"/>
        <v>0</v>
      </c>
      <c r="J29" s="99" t="e">
        <f t="shared" si="5"/>
        <v>#N/A</v>
      </c>
      <c r="L29" s="60" t="s">
        <v>82</v>
      </c>
      <c r="M29" s="61" t="s">
        <v>95</v>
      </c>
    </row>
    <row r="30" spans="1:22" ht="15.6">
      <c r="A30" s="52"/>
      <c r="B30" s="98"/>
      <c r="C30" s="98"/>
      <c r="D30" s="98"/>
      <c r="E30" s="95"/>
      <c r="F30" s="99" t="str" cm="1">
        <f t="array" ref="F30">IFERROR(_xlfn.IFS(D30="זכר",INDEX($L$10:$V$17,MATCH(E30,$N$10:$N$17,-1),1),D30="נקבה",INDEX($L$10:$V$17,MATCH(E30,$S$10:$S$17,-1),1),D30="",""),"")</f>
        <v/>
      </c>
      <c r="G30" s="99" t="str">
        <f t="shared" si="2"/>
        <v/>
      </c>
      <c r="H30" s="99" t="e">
        <f t="shared" si="3"/>
        <v>#N/A</v>
      </c>
      <c r="I30" s="99">
        <f t="shared" si="4"/>
        <v>0</v>
      </c>
      <c r="J30" s="99" t="e">
        <f t="shared" si="5"/>
        <v>#N/A</v>
      </c>
      <c r="L30" s="60" t="s">
        <v>84</v>
      </c>
      <c r="M30" s="61" t="s">
        <v>96</v>
      </c>
    </row>
    <row r="31" spans="1:22" ht="15.6">
      <c r="A31" s="52"/>
      <c r="B31" s="98"/>
      <c r="C31" s="98"/>
      <c r="D31" s="98"/>
      <c r="E31" s="95"/>
      <c r="F31" s="99" t="str" cm="1">
        <f t="array" ref="F31">IFERROR(_xlfn.IFS(D31="זכר",INDEX($L$10:$V$17,MATCH(E31,$N$10:$N$17,-1),1),D31="נקבה",INDEX($L$10:$V$17,MATCH(E31,$S$10:$S$17,-1),1),D31="",""),"")</f>
        <v/>
      </c>
      <c r="G31" s="99" t="str">
        <f t="shared" si="2"/>
        <v/>
      </c>
      <c r="H31" s="99" t="e">
        <f t="shared" si="3"/>
        <v>#N/A</v>
      </c>
      <c r="I31" s="99">
        <f t="shared" si="4"/>
        <v>0</v>
      </c>
      <c r="J31" s="99" t="e">
        <f t="shared" si="5"/>
        <v>#N/A</v>
      </c>
      <c r="L31" s="60" t="s">
        <v>86</v>
      </c>
      <c r="M31" s="61" t="s">
        <v>97</v>
      </c>
    </row>
    <row r="32" spans="1:22" ht="15.6">
      <c r="A32" s="52"/>
      <c r="B32" s="98"/>
      <c r="C32" s="98"/>
      <c r="D32" s="98"/>
      <c r="E32" s="95"/>
      <c r="F32" s="99" t="str" cm="1">
        <f t="array" ref="F32">IFERROR(_xlfn.IFS(D32="זכר",INDEX($L$10:$V$17,MATCH(E32,$N$10:$N$17,-1),1),D32="נקבה",INDEX($L$10:$V$17,MATCH(E32,$S$10:$S$17,-1),1),D32="",""),"")</f>
        <v/>
      </c>
      <c r="G32" s="99" t="str">
        <f t="shared" si="2"/>
        <v/>
      </c>
      <c r="H32" s="99" t="e">
        <f t="shared" si="3"/>
        <v>#N/A</v>
      </c>
      <c r="I32" s="99">
        <f t="shared" si="4"/>
        <v>0</v>
      </c>
      <c r="J32" s="99" t="e">
        <f t="shared" si="5"/>
        <v>#N/A</v>
      </c>
      <c r="L32" s="60" t="s">
        <v>88</v>
      </c>
      <c r="M32" s="61" t="s">
        <v>97</v>
      </c>
    </row>
    <row r="33" spans="1:13" ht="15.6">
      <c r="A33" s="52"/>
      <c r="B33" s="98"/>
      <c r="C33" s="98"/>
      <c r="D33" s="98"/>
      <c r="E33" s="95"/>
      <c r="F33" s="99" t="str" cm="1">
        <f t="array" ref="F33">IFERROR(_xlfn.IFS(D33="זכר",INDEX($L$10:$V$17,MATCH(E33,$N$10:$N$17,-1),1),D33="נקבה",INDEX($L$10:$V$17,MATCH(E33,$S$10:$S$17,-1),1),D33="",""),"")</f>
        <v/>
      </c>
      <c r="G33" s="99" t="str">
        <f t="shared" si="2"/>
        <v/>
      </c>
      <c r="H33" s="99" t="e">
        <f t="shared" si="3"/>
        <v>#N/A</v>
      </c>
      <c r="I33" s="99">
        <f t="shared" si="4"/>
        <v>0</v>
      </c>
      <c r="J33" s="99" t="e">
        <f t="shared" si="5"/>
        <v>#N/A</v>
      </c>
      <c r="L33" s="60" t="s">
        <v>89</v>
      </c>
      <c r="M33" s="61" t="s">
        <v>98</v>
      </c>
    </row>
    <row r="34" spans="1:13" ht="15.6">
      <c r="A34" s="52"/>
      <c r="B34" s="98"/>
      <c r="C34" s="98"/>
      <c r="D34" s="98"/>
      <c r="E34" s="95"/>
      <c r="F34" s="99" t="str" cm="1">
        <f t="array" ref="F34">IFERROR(_xlfn.IFS(D34="זכר",INDEX($L$10:$V$17,MATCH(E34,$N$10:$N$17,-1),1),D34="נקבה",INDEX($L$10:$V$17,MATCH(E34,$S$10:$S$17,-1),1),D34="",""),"")</f>
        <v/>
      </c>
      <c r="G34" s="99" t="str">
        <f t="shared" si="2"/>
        <v/>
      </c>
      <c r="H34" s="99" t="e">
        <f t="shared" si="3"/>
        <v>#N/A</v>
      </c>
      <c r="I34" s="99">
        <f t="shared" si="4"/>
        <v>0</v>
      </c>
      <c r="J34" s="99" t="e">
        <f t="shared" si="5"/>
        <v>#N/A</v>
      </c>
      <c r="L34" s="60" t="s">
        <v>91</v>
      </c>
      <c r="M34" s="61" t="s">
        <v>98</v>
      </c>
    </row>
    <row r="35" spans="1:13" ht="15.6">
      <c r="A35" s="52"/>
      <c r="B35" s="98"/>
      <c r="C35" s="98"/>
      <c r="D35" s="98"/>
      <c r="E35" s="95"/>
      <c r="F35" s="99" t="str" cm="1">
        <f t="array" ref="F35">IFERROR(_xlfn.IFS(D35="זכר",INDEX($L$10:$V$17,MATCH(E35,$N$10:$N$17,-1),1),D35="נקבה",INDEX($L$10:$V$17,MATCH(E35,$S$10:$S$17,-1),1),D35="",""),"")</f>
        <v/>
      </c>
      <c r="G35" s="99" t="str">
        <f t="shared" si="2"/>
        <v/>
      </c>
      <c r="H35" s="99" t="e">
        <f t="shared" si="3"/>
        <v>#N/A</v>
      </c>
      <c r="I35" s="99">
        <f t="shared" si="4"/>
        <v>0</v>
      </c>
      <c r="J35" s="99" t="e">
        <f t="shared" si="5"/>
        <v>#N/A</v>
      </c>
      <c r="L35" s="60" t="s">
        <v>92</v>
      </c>
      <c r="M35" s="61" t="s">
        <v>98</v>
      </c>
    </row>
    <row r="36" spans="1:13" ht="15.6">
      <c r="A36" s="52"/>
      <c r="B36" s="98"/>
      <c r="C36" s="98"/>
      <c r="D36" s="98"/>
      <c r="E36" s="95"/>
      <c r="F36" s="99" t="str" cm="1">
        <f t="array" ref="F36">IFERROR(_xlfn.IFS(D36="זכר",INDEX($L$10:$V$17,MATCH(E36,$N$10:$N$17,-1),1),D36="נקבה",INDEX($L$10:$V$17,MATCH(E36,$S$10:$S$17,-1),1),D36="",""),"")</f>
        <v/>
      </c>
      <c r="G36" s="99" t="str">
        <f t="shared" si="2"/>
        <v/>
      </c>
      <c r="H36" s="99" t="e">
        <f t="shared" si="3"/>
        <v>#N/A</v>
      </c>
      <c r="I36" s="99">
        <f t="shared" si="4"/>
        <v>0</v>
      </c>
      <c r="J36" s="99" t="e">
        <f t="shared" si="5"/>
        <v>#N/A</v>
      </c>
      <c r="L36" s="60" t="s">
        <v>93</v>
      </c>
      <c r="M36" s="61" t="s">
        <v>98</v>
      </c>
    </row>
    <row r="37" spans="1:13" ht="13.8">
      <c r="A37" s="52"/>
      <c r="B37" s="98"/>
      <c r="C37" s="98"/>
      <c r="D37" s="98"/>
      <c r="E37" s="95"/>
      <c r="F37" s="99" t="str" cm="1">
        <f t="array" ref="F37">IFERROR(_xlfn.IFS(D37="זכר",INDEX($L$10:$V$17,MATCH(E37,$N$10:$N$17,-1),1),D37="נקבה",INDEX($L$10:$V$17,MATCH(E37,$S$10:$S$17,-1),1),D37="",""),"")</f>
        <v/>
      </c>
      <c r="G37" s="99" t="str">
        <f t="shared" si="2"/>
        <v/>
      </c>
      <c r="H37" s="99" t="e">
        <f t="shared" si="3"/>
        <v>#N/A</v>
      </c>
      <c r="I37" s="99">
        <f t="shared" si="4"/>
        <v>0</v>
      </c>
      <c r="J37" s="99" t="e">
        <f t="shared" si="5"/>
        <v>#N/A</v>
      </c>
    </row>
    <row r="38" spans="1:13" ht="13.8">
      <c r="A38" s="52"/>
      <c r="B38" s="98"/>
      <c r="C38" s="98"/>
      <c r="D38" s="98"/>
      <c r="E38" s="95"/>
      <c r="F38" s="99" t="str" cm="1">
        <f t="array" ref="F38">IFERROR(_xlfn.IFS(D38="זכר",INDEX($L$10:$V$17,MATCH(E38,$N$10:$N$17,-1),1),D38="נקבה",INDEX($L$10:$V$17,MATCH(E38,$S$10:$S$17,-1),1),D38="",""),"")</f>
        <v/>
      </c>
      <c r="G38" s="99" t="str">
        <f t="shared" si="2"/>
        <v/>
      </c>
      <c r="H38" s="99" t="e">
        <f t="shared" si="3"/>
        <v>#N/A</v>
      </c>
      <c r="I38" s="99">
        <f t="shared" si="4"/>
        <v>0</v>
      </c>
      <c r="J38" s="99" t="e">
        <f t="shared" si="5"/>
        <v>#N/A</v>
      </c>
    </row>
    <row r="39" spans="1:13" ht="13.8">
      <c r="A39" s="52"/>
      <c r="B39" s="98"/>
      <c r="C39" s="98"/>
      <c r="D39" s="98"/>
      <c r="E39" s="95"/>
      <c r="F39" s="99" t="str" cm="1">
        <f t="array" ref="F39">IFERROR(_xlfn.IFS(D39="זכר",INDEX($L$10:$V$17,MATCH(E39,$N$10:$N$17,-1),1),D39="נקבה",INDEX($L$10:$V$17,MATCH(E39,$S$10:$S$17,-1),1),D39="",""),"")</f>
        <v/>
      </c>
      <c r="G39" s="99" t="str">
        <f t="shared" si="2"/>
        <v/>
      </c>
      <c r="H39" s="99" t="e">
        <f t="shared" si="3"/>
        <v>#N/A</v>
      </c>
      <c r="I39" s="99">
        <f t="shared" si="4"/>
        <v>0</v>
      </c>
      <c r="J39" s="99" t="e">
        <f t="shared" si="5"/>
        <v>#N/A</v>
      </c>
    </row>
    <row r="40" spans="1:13" ht="13.8">
      <c r="A40" s="52"/>
      <c r="B40" s="98"/>
      <c r="C40" s="98"/>
      <c r="D40" s="98"/>
      <c r="E40" s="95"/>
      <c r="F40" s="99" t="str" cm="1">
        <f t="array" ref="F40">IFERROR(_xlfn.IFS(D40="זכר",INDEX($L$10:$V$17,MATCH(E40,$N$10:$N$17,-1),1),D40="נקבה",INDEX($L$10:$V$17,MATCH(E40,$S$10:$S$17,-1),1),D40="",""),"")</f>
        <v/>
      </c>
      <c r="G40" s="99" t="str">
        <f t="shared" si="2"/>
        <v/>
      </c>
      <c r="H40" s="99" t="e">
        <f t="shared" si="3"/>
        <v>#N/A</v>
      </c>
      <c r="I40" s="99">
        <f t="shared" si="4"/>
        <v>0</v>
      </c>
      <c r="J40" s="99" t="e">
        <f t="shared" si="5"/>
        <v>#N/A</v>
      </c>
    </row>
    <row r="41" spans="1:13" ht="13.8">
      <c r="A41" s="52"/>
      <c r="B41" s="98"/>
      <c r="C41" s="98"/>
      <c r="D41" s="98"/>
      <c r="E41" s="95"/>
      <c r="F41" s="99" t="str" cm="1">
        <f t="array" ref="F41">IFERROR(_xlfn.IFS(D41="זכר",INDEX($L$10:$V$17,MATCH(E41,$N$10:$N$17,-1),1),D41="נקבה",INDEX($L$10:$V$17,MATCH(E41,$S$10:$S$17,-1),1),D41="",""),"")</f>
        <v/>
      </c>
      <c r="G41" s="99" t="str">
        <f t="shared" si="2"/>
        <v/>
      </c>
      <c r="H41" s="99" t="e">
        <f t="shared" si="3"/>
        <v>#N/A</v>
      </c>
      <c r="I41" s="99">
        <f t="shared" si="4"/>
        <v>0</v>
      </c>
      <c r="J41" s="99" t="e">
        <f t="shared" si="5"/>
        <v>#N/A</v>
      </c>
    </row>
    <row r="42" spans="1:13" ht="13.8">
      <c r="A42" s="52"/>
      <c r="B42" s="98"/>
      <c r="C42" s="98"/>
      <c r="D42" s="98"/>
      <c r="E42" s="95"/>
      <c r="F42" s="99" t="str" cm="1">
        <f t="array" ref="F42">IFERROR(_xlfn.IFS(D42="זכר",INDEX($L$10:$V$17,MATCH(E42,$N$10:$N$17,-1),1),D42="נקבה",INDEX($L$10:$V$17,MATCH(E42,$S$10:$S$17,-1),1),D42="",""),"")</f>
        <v/>
      </c>
      <c r="G42" s="99" t="str">
        <f t="shared" si="2"/>
        <v/>
      </c>
      <c r="H42" s="99" t="e">
        <f t="shared" si="3"/>
        <v>#N/A</v>
      </c>
      <c r="I42" s="99">
        <f t="shared" si="4"/>
        <v>0</v>
      </c>
      <c r="J42" s="99" t="e">
        <f t="shared" si="5"/>
        <v>#N/A</v>
      </c>
    </row>
    <row r="43" spans="1:13" ht="13.8">
      <c r="A43" s="52"/>
      <c r="B43" s="98"/>
      <c r="C43" s="98"/>
      <c r="D43" s="98"/>
      <c r="E43" s="95"/>
      <c r="F43" s="99" t="str" cm="1">
        <f t="array" ref="F43">IFERROR(_xlfn.IFS(D43="זכר",INDEX($L$10:$V$17,MATCH(E43,$N$10:$N$17,-1),1),D43="נקבה",INDEX($L$10:$V$17,MATCH(E43,$S$10:$S$17,-1),1),D43="",""),"")</f>
        <v/>
      </c>
      <c r="G43" s="99" t="str">
        <f t="shared" si="2"/>
        <v/>
      </c>
      <c r="H43" s="99" t="e">
        <f t="shared" si="3"/>
        <v>#N/A</v>
      </c>
      <c r="I43" s="99">
        <f t="shared" si="4"/>
        <v>0</v>
      </c>
      <c r="J43" s="99" t="e">
        <f t="shared" si="5"/>
        <v>#N/A</v>
      </c>
    </row>
    <row r="44" spans="1:13" ht="13.8">
      <c r="A44" s="52"/>
      <c r="B44" s="98"/>
      <c r="C44" s="98"/>
      <c r="D44" s="98"/>
      <c r="E44" s="95"/>
      <c r="F44" s="99" t="str" cm="1">
        <f t="array" ref="F44">IFERROR(_xlfn.IFS(D44="זכר",INDEX($L$10:$V$17,MATCH(E44,$N$10:$N$17,-1),1),D44="נקבה",INDEX($L$10:$V$17,MATCH(E44,$S$10:$S$17,-1),1),D44="",""),"")</f>
        <v/>
      </c>
      <c r="G44" s="99" t="str">
        <f t="shared" si="2"/>
        <v/>
      </c>
      <c r="H44" s="99" t="e">
        <f t="shared" si="3"/>
        <v>#N/A</v>
      </c>
      <c r="I44" s="99">
        <f t="shared" si="4"/>
        <v>0</v>
      </c>
      <c r="J44" s="99" t="e">
        <f t="shared" si="5"/>
        <v>#N/A</v>
      </c>
    </row>
    <row r="45" spans="1:13" ht="13.8">
      <c r="A45" s="52"/>
      <c r="B45" s="98"/>
      <c r="C45" s="98"/>
      <c r="D45" s="98"/>
      <c r="E45" s="95"/>
      <c r="F45" s="99" t="str" cm="1">
        <f t="array" ref="F45">IFERROR(_xlfn.IFS(D45="זכר",INDEX($L$10:$V$17,MATCH(E45,$N$10:$N$17,-1),1),D45="נקבה",INDEX($L$10:$V$17,MATCH(E45,$S$10:$S$17,-1),1),D45="",""),"")</f>
        <v/>
      </c>
      <c r="G45" s="99" t="str">
        <f t="shared" si="2"/>
        <v/>
      </c>
      <c r="H45" s="99" t="e">
        <f t="shared" si="3"/>
        <v>#N/A</v>
      </c>
      <c r="I45" s="99">
        <f t="shared" si="4"/>
        <v>0</v>
      </c>
      <c r="J45" s="99" t="e">
        <f t="shared" si="5"/>
        <v>#N/A</v>
      </c>
    </row>
    <row r="46" spans="1:13" ht="13.8">
      <c r="A46" s="52"/>
      <c r="B46" s="98"/>
      <c r="C46" s="98"/>
      <c r="D46" s="98"/>
      <c r="E46" s="95"/>
      <c r="F46" s="99" t="str" cm="1">
        <f t="array" ref="F46">IFERROR(_xlfn.IFS(D46="זכר",INDEX($L$10:$V$17,MATCH(E46,$N$10:$N$17,-1),1),D46="נקבה",INDEX($L$10:$V$17,MATCH(E46,$S$10:$S$17,-1),1),D46="",""),"")</f>
        <v/>
      </c>
      <c r="G46" s="99" t="str">
        <f t="shared" si="2"/>
        <v/>
      </c>
      <c r="H46" s="99" t="e">
        <f t="shared" si="3"/>
        <v>#N/A</v>
      </c>
      <c r="I46" s="99">
        <f t="shared" si="4"/>
        <v>0</v>
      </c>
      <c r="J46" s="99" t="e">
        <f t="shared" si="5"/>
        <v>#N/A</v>
      </c>
    </row>
    <row r="47" spans="1:13" ht="13.8">
      <c r="A47" s="52"/>
      <c r="B47" s="98"/>
      <c r="C47" s="98"/>
      <c r="D47" s="98"/>
      <c r="E47" s="95"/>
      <c r="F47" s="99" t="str" cm="1">
        <f t="array" ref="F47">IFERROR(_xlfn.IFS(D47="זכר",INDEX($L$10:$V$17,MATCH(E47,$N$10:$N$17,-1),1),D47="נקבה",INDEX($L$10:$V$17,MATCH(E47,$S$10:$S$17,-1),1),D47="",""),"")</f>
        <v/>
      </c>
      <c r="G47" s="99" t="str">
        <f t="shared" si="2"/>
        <v/>
      </c>
      <c r="H47" s="99" t="e">
        <f t="shared" si="3"/>
        <v>#N/A</v>
      </c>
      <c r="I47" s="99">
        <f t="shared" si="4"/>
        <v>0</v>
      </c>
      <c r="J47" s="99" t="e">
        <f t="shared" si="5"/>
        <v>#N/A</v>
      </c>
    </row>
    <row r="48" spans="1:13" ht="13.8">
      <c r="A48" s="52"/>
      <c r="B48" s="98"/>
      <c r="C48" s="98"/>
      <c r="D48" s="98"/>
      <c r="E48" s="95"/>
      <c r="F48" s="99" t="str" cm="1">
        <f t="array" ref="F48">IFERROR(_xlfn.IFS(D48="זכר",INDEX($L$10:$V$17,MATCH(E48,$N$10:$N$17,-1),1),D48="נקבה",INDEX($L$10:$V$17,MATCH(E48,$S$10:$S$17,-1),1),D48="",""),"")</f>
        <v/>
      </c>
      <c r="G48" s="99" t="str">
        <f t="shared" si="2"/>
        <v/>
      </c>
      <c r="H48" s="99" t="e">
        <f t="shared" si="3"/>
        <v>#N/A</v>
      </c>
      <c r="I48" s="99">
        <f t="shared" si="4"/>
        <v>0</v>
      </c>
      <c r="J48" s="99" t="e">
        <f t="shared" si="5"/>
        <v>#N/A</v>
      </c>
    </row>
    <row r="49" spans="1:10" ht="13.8">
      <c r="A49" s="52"/>
      <c r="B49" s="98"/>
      <c r="C49" s="98"/>
      <c r="D49" s="98"/>
      <c r="E49" s="95"/>
      <c r="F49" s="99" t="str" cm="1">
        <f t="array" ref="F49">IFERROR(_xlfn.IFS(D49="זכר",INDEX($L$10:$V$17,MATCH(E49,$N$10:$N$17,-1),1),D49="נקבה",INDEX($L$10:$V$17,MATCH(E49,$S$10:$S$17,-1),1),D49="",""),"")</f>
        <v/>
      </c>
      <c r="G49" s="99" t="str">
        <f t="shared" si="2"/>
        <v/>
      </c>
      <c r="H49" s="99" t="e">
        <f t="shared" si="3"/>
        <v>#N/A</v>
      </c>
      <c r="I49" s="99">
        <f t="shared" si="4"/>
        <v>0</v>
      </c>
      <c r="J49" s="99" t="e">
        <f t="shared" si="5"/>
        <v>#N/A</v>
      </c>
    </row>
    <row r="50" spans="1:10" ht="13.8">
      <c r="A50" s="52"/>
      <c r="B50" s="98"/>
      <c r="C50" s="98"/>
      <c r="D50" s="98"/>
      <c r="E50" s="95"/>
      <c r="F50" s="99" t="str" cm="1">
        <f t="array" ref="F50">IFERROR(_xlfn.IFS(D50="זכר",INDEX($L$10:$V$17,MATCH(E50,$N$10:$N$17,-1),1),D50="נקבה",INDEX($L$10:$V$17,MATCH(E50,$S$10:$S$17,-1),1),D50="",""),"")</f>
        <v/>
      </c>
      <c r="G50" s="99" t="str">
        <f t="shared" si="2"/>
        <v/>
      </c>
      <c r="H50" s="99" t="e">
        <f t="shared" si="3"/>
        <v>#N/A</v>
      </c>
      <c r="I50" s="99">
        <f t="shared" si="4"/>
        <v>0</v>
      </c>
      <c r="J50" s="99" t="e">
        <f t="shared" si="5"/>
        <v>#N/A</v>
      </c>
    </row>
    <row r="51" spans="1:10" ht="13.8">
      <c r="A51" s="52"/>
      <c r="B51" s="98"/>
      <c r="C51" s="98"/>
      <c r="D51" s="98"/>
      <c r="E51" s="95"/>
      <c r="F51" s="99" t="str" cm="1">
        <f t="array" ref="F51">IFERROR(_xlfn.IFS(D51="זכר",INDEX($L$10:$V$17,MATCH(E51,$N$10:$N$17,-1),1),D51="נקבה",INDEX($L$10:$V$17,MATCH(E51,$S$10:$S$17,-1),1),D51="",""),"")</f>
        <v/>
      </c>
      <c r="G51" s="99" t="str">
        <f t="shared" si="2"/>
        <v/>
      </c>
      <c r="H51" s="99" t="e">
        <f t="shared" si="3"/>
        <v>#N/A</v>
      </c>
      <c r="I51" s="99">
        <f t="shared" si="4"/>
        <v>0</v>
      </c>
      <c r="J51" s="99" t="e">
        <f t="shared" si="5"/>
        <v>#N/A</v>
      </c>
    </row>
    <row r="52" spans="1:10" ht="13.8">
      <c r="A52" s="52"/>
      <c r="B52" s="98"/>
      <c r="C52" s="98"/>
      <c r="D52" s="98"/>
      <c r="E52" s="95"/>
      <c r="F52" s="99" t="str" cm="1">
        <f t="array" ref="F52">IFERROR(_xlfn.IFS(D52="זכר",INDEX($L$10:$V$17,MATCH(E52,$N$10:$N$17,-1),1),D52="נקבה",INDEX($L$10:$V$17,MATCH(E52,$S$10:$S$17,-1),1),D52="",""),"")</f>
        <v/>
      </c>
      <c r="G52" s="99" t="str">
        <f t="shared" si="2"/>
        <v/>
      </c>
      <c r="H52" s="99" t="e">
        <f t="shared" si="3"/>
        <v>#N/A</v>
      </c>
      <c r="I52" s="99">
        <f t="shared" si="4"/>
        <v>0</v>
      </c>
      <c r="J52" s="99" t="e">
        <f t="shared" si="5"/>
        <v>#N/A</v>
      </c>
    </row>
    <row r="53" spans="1:10" ht="13.8">
      <c r="A53" s="52"/>
      <c r="B53" s="98"/>
      <c r="C53" s="98"/>
      <c r="D53" s="98"/>
      <c r="E53" s="95"/>
      <c r="F53" s="99" t="str" cm="1">
        <f t="array" ref="F53">IFERROR(_xlfn.IFS(D53="זכר",INDEX($L$10:$V$17,MATCH(E53,$N$10:$N$17,-1),1),D53="נקבה",INDEX($L$10:$V$17,MATCH(E53,$S$10:$S$17,-1),1),D53="",""),"")</f>
        <v/>
      </c>
      <c r="G53" s="99" t="str">
        <f t="shared" si="2"/>
        <v/>
      </c>
      <c r="H53" s="99" t="e">
        <f t="shared" si="3"/>
        <v>#N/A</v>
      </c>
      <c r="I53" s="99">
        <f t="shared" si="4"/>
        <v>0</v>
      </c>
      <c r="J53" s="99" t="e">
        <f t="shared" si="5"/>
        <v>#N/A</v>
      </c>
    </row>
    <row r="54" spans="1:10" ht="13.8">
      <c r="A54" s="52"/>
      <c r="B54" s="98"/>
      <c r="C54" s="98"/>
      <c r="D54" s="98"/>
      <c r="E54" s="95"/>
      <c r="F54" s="99" t="str" cm="1">
        <f t="array" ref="F54">IFERROR(_xlfn.IFS(D54="זכר",INDEX($L$10:$V$17,MATCH(E54,$N$10:$N$17,-1),1),D54="נקבה",INDEX($L$10:$V$17,MATCH(E54,$S$10:$S$17,-1),1),D54="",""),"")</f>
        <v/>
      </c>
      <c r="G54" s="99" t="str">
        <f t="shared" si="2"/>
        <v/>
      </c>
      <c r="H54" s="99" t="e">
        <f t="shared" si="3"/>
        <v>#N/A</v>
      </c>
      <c r="I54" s="99">
        <f t="shared" si="4"/>
        <v>0</v>
      </c>
      <c r="J54" s="99" t="e">
        <f t="shared" si="5"/>
        <v>#N/A</v>
      </c>
    </row>
    <row r="55" spans="1:10" ht="13.8">
      <c r="A55" s="52"/>
      <c r="B55" s="98"/>
      <c r="C55" s="98"/>
      <c r="D55" s="98"/>
      <c r="E55" s="95"/>
      <c r="F55" s="99" t="str" cm="1">
        <f t="array" ref="F55">IFERROR(_xlfn.IFS(D55="זכר",INDEX($L$10:$V$17,MATCH(E55,$N$10:$N$17,-1),1),D55="נקבה",INDEX($L$10:$V$17,MATCH(E55,$S$10:$S$17,-1),1),D55="",""),"")</f>
        <v/>
      </c>
      <c r="G55" s="99" t="str">
        <f t="shared" si="2"/>
        <v/>
      </c>
      <c r="H55" s="99" t="e">
        <f t="shared" si="3"/>
        <v>#N/A</v>
      </c>
      <c r="I55" s="99">
        <f t="shared" si="4"/>
        <v>0</v>
      </c>
      <c r="J55" s="99" t="e">
        <f t="shared" si="5"/>
        <v>#N/A</v>
      </c>
    </row>
    <row r="56" spans="1:10" ht="13.8">
      <c r="A56" s="52"/>
      <c r="B56" s="98"/>
      <c r="C56" s="98"/>
      <c r="D56" s="98"/>
      <c r="E56" s="95"/>
      <c r="F56" s="99" t="str" cm="1">
        <f t="array" ref="F56">IFERROR(_xlfn.IFS(D56="זכר",INDEX($L$10:$V$17,MATCH(E56,$N$10:$N$17,-1),1),D56="נקבה",INDEX($L$10:$V$17,MATCH(E56,$S$10:$S$17,-1),1),D56="",""),"")</f>
        <v/>
      </c>
      <c r="G56" s="99" t="str">
        <f t="shared" si="2"/>
        <v/>
      </c>
      <c r="H56" s="99" t="e">
        <f t="shared" si="3"/>
        <v>#N/A</v>
      </c>
      <c r="I56" s="99">
        <f t="shared" si="4"/>
        <v>0</v>
      </c>
      <c r="J56" s="99" t="e">
        <f t="shared" si="5"/>
        <v>#N/A</v>
      </c>
    </row>
    <row r="57" spans="1:10" ht="13.8">
      <c r="A57" s="52"/>
      <c r="B57" s="98"/>
      <c r="C57" s="98"/>
      <c r="D57" s="98"/>
      <c r="E57" s="95"/>
      <c r="F57" s="99" t="str" cm="1">
        <f t="array" ref="F57">IFERROR(_xlfn.IFS(D57="זכר",INDEX($L$10:$V$17,MATCH(E57,$N$10:$N$17,-1),1),D57="נקבה",INDEX($L$10:$V$17,MATCH(E57,$S$10:$S$17,-1),1),D57="",""),"")</f>
        <v/>
      </c>
      <c r="G57" s="99" t="str">
        <f t="shared" si="2"/>
        <v/>
      </c>
      <c r="H57" s="99" t="e">
        <f t="shared" si="3"/>
        <v>#N/A</v>
      </c>
      <c r="I57" s="99">
        <f t="shared" si="4"/>
        <v>0</v>
      </c>
      <c r="J57" s="99" t="e">
        <f t="shared" si="5"/>
        <v>#N/A</v>
      </c>
    </row>
    <row r="58" spans="1:10" ht="13.8">
      <c r="A58" s="52"/>
      <c r="B58" s="98"/>
      <c r="C58" s="98"/>
      <c r="D58" s="98"/>
      <c r="E58" s="95"/>
      <c r="F58" s="99" t="str" cm="1">
        <f t="array" ref="F58">IFERROR(_xlfn.IFS(D58="זכר",INDEX($L$10:$V$17,MATCH(E58,$N$10:$N$17,-1),1),D58="נקבה",INDEX($L$10:$V$17,MATCH(E58,$S$10:$S$17,-1),1),D58="",""),"")</f>
        <v/>
      </c>
      <c r="G58" s="99" t="str">
        <f t="shared" si="2"/>
        <v/>
      </c>
      <c r="H58" s="99" t="e">
        <f t="shared" si="3"/>
        <v>#N/A</v>
      </c>
      <c r="I58" s="99">
        <f t="shared" si="4"/>
        <v>0</v>
      </c>
      <c r="J58" s="99" t="e">
        <f t="shared" si="5"/>
        <v>#N/A</v>
      </c>
    </row>
    <row r="59" spans="1:10" ht="13.8">
      <c r="A59" s="52"/>
      <c r="B59" s="98"/>
      <c r="C59" s="98"/>
      <c r="D59" s="98"/>
      <c r="E59" s="95"/>
      <c r="F59" s="99" t="str" cm="1">
        <f t="array" ref="F59">IFERROR(_xlfn.IFS(D59="זכר",INDEX($L$10:$V$17,MATCH(E59,$N$10:$N$17,-1),1),D59="נקבה",INDEX($L$10:$V$17,MATCH(E59,$S$10:$S$17,-1),1),D59="",""),"")</f>
        <v/>
      </c>
      <c r="G59" s="99" t="str">
        <f t="shared" si="2"/>
        <v/>
      </c>
      <c r="H59" s="99" t="e">
        <f t="shared" si="3"/>
        <v>#N/A</v>
      </c>
      <c r="I59" s="99">
        <f t="shared" si="4"/>
        <v>0</v>
      </c>
      <c r="J59" s="99" t="e">
        <f t="shared" si="5"/>
        <v>#N/A</v>
      </c>
    </row>
    <row r="60" spans="1:10" ht="13.8">
      <c r="A60" s="52"/>
      <c r="B60" s="98"/>
      <c r="C60" s="98"/>
      <c r="D60" s="98"/>
      <c r="E60" s="95"/>
      <c r="F60" s="99" t="str" cm="1">
        <f t="array" ref="F60">IFERROR(_xlfn.IFS(D60="זכר",INDEX($L$10:$V$17,MATCH(E60,$N$10:$N$17,-1),1),D60="נקבה",INDEX($L$10:$V$17,MATCH(E60,$S$10:$S$17,-1),1),D60="",""),"")</f>
        <v/>
      </c>
      <c r="G60" s="99" t="str">
        <f t="shared" si="2"/>
        <v/>
      </c>
      <c r="H60" s="99" t="e">
        <f t="shared" si="3"/>
        <v>#N/A</v>
      </c>
      <c r="I60" s="99">
        <f t="shared" si="4"/>
        <v>0</v>
      </c>
      <c r="J60" s="99" t="e">
        <f t="shared" si="5"/>
        <v>#N/A</v>
      </c>
    </row>
    <row r="61" spans="1:10" ht="13.8">
      <c r="A61" s="52"/>
      <c r="B61" s="98"/>
      <c r="C61" s="98"/>
      <c r="D61" s="98"/>
      <c r="E61" s="95"/>
      <c r="F61" s="99" t="str" cm="1">
        <f t="array" ref="F61">IFERROR(_xlfn.IFS(D61="זכר",INDEX($L$10:$V$17,MATCH(E61,$N$10:$N$17,-1),1),D61="נקבה",INDEX($L$10:$V$17,MATCH(E61,$S$10:$S$17,-1),1),D61="",""),"")</f>
        <v/>
      </c>
      <c r="G61" s="99" t="str">
        <f t="shared" si="2"/>
        <v/>
      </c>
      <c r="H61" s="99" t="e">
        <f t="shared" si="3"/>
        <v>#N/A</v>
      </c>
      <c r="I61" s="99">
        <f t="shared" si="4"/>
        <v>0</v>
      </c>
      <c r="J61" s="99" t="e">
        <f t="shared" si="5"/>
        <v>#N/A</v>
      </c>
    </row>
    <row r="62" spans="1:10" ht="13.8">
      <c r="A62" s="52"/>
      <c r="B62" s="98"/>
      <c r="C62" s="98"/>
      <c r="D62" s="98"/>
      <c r="E62" s="95"/>
      <c r="F62" s="99" t="str" cm="1">
        <f t="array" ref="F62">IFERROR(_xlfn.IFS(D62="זכר",INDEX($L$10:$V$17,MATCH(E62,$N$10:$N$17,-1),1),D62="נקבה",INDEX($L$10:$V$17,MATCH(E62,$S$10:$S$17,-1),1),D62="",""),"")</f>
        <v/>
      </c>
      <c r="G62" s="99" t="str">
        <f t="shared" si="2"/>
        <v/>
      </c>
      <c r="H62" s="99" t="e">
        <f t="shared" si="3"/>
        <v>#N/A</v>
      </c>
      <c r="I62" s="99">
        <f t="shared" si="4"/>
        <v>0</v>
      </c>
      <c r="J62" s="99" t="e">
        <f t="shared" si="5"/>
        <v>#N/A</v>
      </c>
    </row>
    <row r="63" spans="1:10" ht="13.8">
      <c r="A63" s="52"/>
      <c r="B63" s="98"/>
      <c r="C63" s="98"/>
      <c r="D63" s="98"/>
      <c r="E63" s="95"/>
      <c r="F63" s="99" t="str" cm="1">
        <f t="array" ref="F63">IFERROR(_xlfn.IFS(D63="זכר",INDEX($L$10:$V$17,MATCH(E63,$N$10:$N$17,-1),1),D63="נקבה",INDEX($L$10:$V$17,MATCH(E63,$S$10:$S$17,-1),1),D63="",""),"")</f>
        <v/>
      </c>
      <c r="G63" s="99" t="str">
        <f t="shared" si="2"/>
        <v/>
      </c>
      <c r="H63" s="99" t="e">
        <f t="shared" si="3"/>
        <v>#N/A</v>
      </c>
      <c r="I63" s="99">
        <f t="shared" si="4"/>
        <v>0</v>
      </c>
      <c r="J63" s="99" t="e">
        <f t="shared" si="5"/>
        <v>#N/A</v>
      </c>
    </row>
    <row r="64" spans="1:10" ht="13.8">
      <c r="A64" s="52"/>
      <c r="B64" s="98"/>
      <c r="C64" s="98"/>
      <c r="D64" s="98"/>
      <c r="E64" s="95"/>
      <c r="F64" s="99" t="str" cm="1">
        <f t="array" ref="F64">IFERROR(_xlfn.IFS(D64="זכר",INDEX($L$10:$V$17,MATCH(E64,$N$10:$N$17,-1),1),D64="נקבה",INDEX($L$10:$V$17,MATCH(E64,$S$10:$S$17,-1),1),D64="",""),"")</f>
        <v/>
      </c>
      <c r="G64" s="99" t="str">
        <f t="shared" si="2"/>
        <v/>
      </c>
      <c r="H64" s="99" t="e">
        <f t="shared" si="3"/>
        <v>#N/A</v>
      </c>
      <c r="I64" s="99">
        <f t="shared" si="4"/>
        <v>0</v>
      </c>
      <c r="J64" s="99" t="e">
        <f t="shared" si="5"/>
        <v>#N/A</v>
      </c>
    </row>
    <row r="65" spans="1:10" ht="13.8">
      <c r="A65" s="52"/>
      <c r="B65" s="98"/>
      <c r="C65" s="98"/>
      <c r="D65" s="98"/>
      <c r="E65" s="95"/>
      <c r="F65" s="99" t="str" cm="1">
        <f t="array" ref="F65">IFERROR(_xlfn.IFS(D65="זכר",INDEX($L$10:$V$17,MATCH(E65,$N$10:$N$17,-1),1),D65="נקבה",INDEX($L$10:$V$17,MATCH(E65,$S$10:$S$17,-1),1),D65="",""),"")</f>
        <v/>
      </c>
      <c r="G65" s="99" t="str">
        <f t="shared" si="2"/>
        <v/>
      </c>
      <c r="H65" s="99" t="e">
        <f t="shared" si="3"/>
        <v>#N/A</v>
      </c>
      <c r="I65" s="99">
        <f t="shared" si="4"/>
        <v>0</v>
      </c>
      <c r="J65" s="99" t="e">
        <f t="shared" si="5"/>
        <v>#N/A</v>
      </c>
    </row>
    <row r="66" spans="1:10" ht="13.8">
      <c r="A66" s="52"/>
      <c r="B66" s="98"/>
      <c r="C66" s="98"/>
      <c r="D66" s="98"/>
      <c r="E66" s="95"/>
      <c r="F66" s="99" t="str" cm="1">
        <f t="array" ref="F66">IFERROR(_xlfn.IFS(D66="זכר",INDEX($L$10:$V$17,MATCH(E66,$N$10:$N$17,-1),1),D66="נקבה",INDEX($L$10:$V$17,MATCH(E66,$S$10:$S$17,-1),1),D66="",""),"")</f>
        <v/>
      </c>
      <c r="G66" s="99" t="str">
        <f t="shared" si="2"/>
        <v/>
      </c>
      <c r="H66" s="99" t="e">
        <f t="shared" si="3"/>
        <v>#N/A</v>
      </c>
      <c r="I66" s="99">
        <f t="shared" si="4"/>
        <v>0</v>
      </c>
      <c r="J66" s="99" t="e">
        <f t="shared" si="5"/>
        <v>#N/A</v>
      </c>
    </row>
    <row r="67" spans="1:10" ht="13.8">
      <c r="A67" s="52"/>
      <c r="B67" s="98"/>
      <c r="C67" s="98"/>
      <c r="D67" s="98"/>
      <c r="E67" s="95"/>
      <c r="F67" s="99" t="str" cm="1">
        <f t="array" ref="F67">IFERROR(_xlfn.IFS(D67="זכר",INDEX($L$10:$V$17,MATCH(E67,$N$10:$N$17,-1),1),D67="נקבה",INDEX($L$10:$V$17,MATCH(E67,$S$10:$S$17,-1),1),D67="",""),"")</f>
        <v/>
      </c>
      <c r="G67" s="99" t="str">
        <f t="shared" si="2"/>
        <v/>
      </c>
      <c r="H67" s="99" t="e">
        <f t="shared" si="3"/>
        <v>#N/A</v>
      </c>
      <c r="I67" s="99">
        <f t="shared" si="4"/>
        <v>0</v>
      </c>
      <c r="J67" s="99" t="e">
        <f t="shared" si="5"/>
        <v>#N/A</v>
      </c>
    </row>
    <row r="68" spans="1:10" ht="13.8">
      <c r="A68" s="52"/>
      <c r="B68" s="98"/>
      <c r="C68" s="98"/>
      <c r="D68" s="98"/>
      <c r="E68" s="95"/>
      <c r="F68" s="99" t="str" cm="1">
        <f t="array" ref="F68">IFERROR(_xlfn.IFS(D68="זכר",INDEX($L$10:$V$17,MATCH(E68,$N$10:$N$17,-1),1),D68="נקבה",INDEX($L$10:$V$17,MATCH(E68,$S$10:$S$17,-1),1),D68="",""),"")</f>
        <v/>
      </c>
      <c r="G68" s="99" t="str">
        <f t="shared" si="2"/>
        <v/>
      </c>
      <c r="H68" s="99" t="e">
        <f t="shared" si="3"/>
        <v>#N/A</v>
      </c>
      <c r="I68" s="99">
        <f t="shared" si="4"/>
        <v>0</v>
      </c>
      <c r="J68" s="99" t="e">
        <f t="shared" si="5"/>
        <v>#N/A</v>
      </c>
    </row>
    <row r="69" spans="1:10" ht="13.8">
      <c r="A69" s="52"/>
      <c r="B69" s="98"/>
      <c r="C69" s="98"/>
      <c r="D69" s="98"/>
      <c r="E69" s="95"/>
      <c r="F69" s="99" t="str" cm="1">
        <f t="array" ref="F69">IFERROR(_xlfn.IFS(D69="זכר",INDEX($L$10:$V$17,MATCH(E69,$N$10:$N$17,-1),1),D69="נקבה",INDEX($L$10:$V$17,MATCH(E69,$S$10:$S$17,-1),1),D69="",""),"")</f>
        <v/>
      </c>
      <c r="G69" s="99" t="str">
        <f t="shared" si="2"/>
        <v/>
      </c>
      <c r="H69" s="99" t="e">
        <f t="shared" si="3"/>
        <v>#N/A</v>
      </c>
      <c r="I69" s="99">
        <f t="shared" si="4"/>
        <v>0</v>
      </c>
      <c r="J69" s="99" t="e">
        <f t="shared" si="5"/>
        <v>#N/A</v>
      </c>
    </row>
    <row r="70" spans="1:10" ht="13.8">
      <c r="A70" s="52"/>
      <c r="B70" s="98"/>
      <c r="C70" s="98"/>
      <c r="D70" s="98"/>
      <c r="E70" s="95"/>
      <c r="F70" s="99" t="str" cm="1">
        <f t="array" ref="F70">IFERROR(_xlfn.IFS(D70="זכר",INDEX($L$10:$V$17,MATCH(E70,$N$10:$N$17,-1),1),D70="נקבה",INDEX($L$10:$V$17,MATCH(E70,$S$10:$S$17,-1),1),D70="",""),"")</f>
        <v/>
      </c>
      <c r="G70" s="99" t="str">
        <f t="shared" si="2"/>
        <v/>
      </c>
      <c r="H70" s="99" t="e">
        <f t="shared" si="3"/>
        <v>#N/A</v>
      </c>
      <c r="I70" s="99">
        <f t="shared" si="4"/>
        <v>0</v>
      </c>
      <c r="J70" s="99" t="e">
        <f t="shared" si="5"/>
        <v>#N/A</v>
      </c>
    </row>
    <row r="71" spans="1:10" ht="13.8">
      <c r="A71" s="52"/>
      <c r="B71" s="98"/>
      <c r="C71" s="98"/>
      <c r="D71" s="98"/>
      <c r="E71" s="95"/>
      <c r="F71" s="99" t="str" cm="1">
        <f t="array" ref="F71">IFERROR(_xlfn.IFS(D71="זכר",INDEX($L$10:$V$17,MATCH(E71,$N$10:$N$17,-1),1),D71="נקבה",INDEX($L$10:$V$17,MATCH(E71,$S$10:$S$17,-1),1),D71="",""),"")</f>
        <v/>
      </c>
      <c r="G71" s="99" t="str">
        <f t="shared" si="2"/>
        <v/>
      </c>
      <c r="H71" s="99" t="e">
        <f t="shared" si="3"/>
        <v>#N/A</v>
      </c>
      <c r="I71" s="99">
        <f t="shared" si="4"/>
        <v>0</v>
      </c>
      <c r="J71" s="99" t="e">
        <f t="shared" si="5"/>
        <v>#N/A</v>
      </c>
    </row>
    <row r="72" spans="1:10" ht="13.8">
      <c r="A72" s="52"/>
      <c r="B72" s="98"/>
      <c r="C72" s="98"/>
      <c r="D72" s="98"/>
      <c r="E72" s="95"/>
      <c r="F72" s="99" t="str" cm="1">
        <f t="array" ref="F72">IFERROR(_xlfn.IFS(D72="זכר",INDEX($L$10:$V$17,MATCH(E72,$N$10:$N$17,-1),1),D72="נקבה",INDEX($L$10:$V$17,MATCH(E72,$S$10:$S$17,-1),1),D72="",""),"")</f>
        <v/>
      </c>
      <c r="G72" s="99" t="str">
        <f t="shared" si="2"/>
        <v/>
      </c>
      <c r="H72" s="99" t="e">
        <f t="shared" si="3"/>
        <v>#N/A</v>
      </c>
      <c r="I72" s="99">
        <f t="shared" si="4"/>
        <v>0</v>
      </c>
      <c r="J72" s="99" t="e">
        <f t="shared" si="5"/>
        <v>#N/A</v>
      </c>
    </row>
    <row r="73" spans="1:10" ht="13.8">
      <c r="A73" s="52"/>
      <c r="B73" s="98"/>
      <c r="C73" s="98"/>
      <c r="D73" s="98"/>
      <c r="E73" s="95"/>
      <c r="F73" s="99" t="str" cm="1">
        <f t="array" ref="F73">IFERROR(_xlfn.IFS(D73="זכר",INDEX($L$10:$V$17,MATCH(E73,$N$10:$N$17,-1),1),D73="נקבה",INDEX($L$10:$V$17,MATCH(E73,$S$10:$S$17,-1),1),D73="",""),"")</f>
        <v/>
      </c>
      <c r="G73" s="99" t="str">
        <f t="shared" ref="G73:G136" si="10">IF(D73="זכר",VLOOKUP(F73,$L$20:$M$27,2,0),IF(D73="נקבה",VLOOKUP(F73,$L$29:$M$36,2,0),""))</f>
        <v/>
      </c>
      <c r="H73" s="99" t="e">
        <f t="shared" ref="H73:H136" si="11">VLOOKUP(F73,$O$19:$P$26,2)</f>
        <v>#N/A</v>
      </c>
      <c r="I73" s="99">
        <f t="shared" ref="I73:I136" si="12">IF(D73="נקבה",H73*1.5,0)</f>
        <v>0</v>
      </c>
      <c r="J73" s="99" t="e">
        <f t="shared" ref="J73:J136" si="13">I73+H73</f>
        <v>#N/A</v>
      </c>
    </row>
    <row r="74" spans="1:10" ht="13.8">
      <c r="A74" s="52"/>
      <c r="B74" s="98"/>
      <c r="C74" s="98"/>
      <c r="D74" s="98"/>
      <c r="E74" s="95"/>
      <c r="F74" s="99" t="str" cm="1">
        <f t="array" ref="F74">IFERROR(_xlfn.IFS(D74="זכר",INDEX($L$10:$V$17,MATCH(E74,$N$10:$N$17,-1),1),D74="נקבה",INDEX($L$10:$V$17,MATCH(E74,$S$10:$S$17,-1),1),D74="",""),"")</f>
        <v/>
      </c>
      <c r="G74" s="99" t="str">
        <f t="shared" si="10"/>
        <v/>
      </c>
      <c r="H74" s="99" t="e">
        <f t="shared" si="11"/>
        <v>#N/A</v>
      </c>
      <c r="I74" s="99">
        <f t="shared" si="12"/>
        <v>0</v>
      </c>
      <c r="J74" s="99" t="e">
        <f t="shared" si="13"/>
        <v>#N/A</v>
      </c>
    </row>
    <row r="75" spans="1:10" ht="13.8">
      <c r="A75" s="52"/>
      <c r="B75" s="98"/>
      <c r="C75" s="98"/>
      <c r="D75" s="98"/>
      <c r="E75" s="95"/>
      <c r="F75" s="99" t="str" cm="1">
        <f t="array" ref="F75">IFERROR(_xlfn.IFS(D75="זכר",INDEX($L$10:$V$17,MATCH(E75,$N$10:$N$17,-1),1),D75="נקבה",INDEX($L$10:$V$17,MATCH(E75,$S$10:$S$17,-1),1),D75="",""),"")</f>
        <v/>
      </c>
      <c r="G75" s="99" t="str">
        <f t="shared" si="10"/>
        <v/>
      </c>
      <c r="H75" s="99" t="e">
        <f t="shared" si="11"/>
        <v>#N/A</v>
      </c>
      <c r="I75" s="99">
        <f t="shared" si="12"/>
        <v>0</v>
      </c>
      <c r="J75" s="99" t="e">
        <f t="shared" si="13"/>
        <v>#N/A</v>
      </c>
    </row>
    <row r="76" spans="1:10" ht="13.8">
      <c r="A76" s="52"/>
      <c r="B76" s="98"/>
      <c r="C76" s="98"/>
      <c r="D76" s="98"/>
      <c r="E76" s="95"/>
      <c r="F76" s="99" t="str" cm="1">
        <f t="array" ref="F76">IFERROR(_xlfn.IFS(D76="זכר",INDEX($L$10:$V$17,MATCH(E76,$N$10:$N$17,-1),1),D76="נקבה",INDEX($L$10:$V$17,MATCH(E76,$S$10:$S$17,-1),1),D76="",""),"")</f>
        <v/>
      </c>
      <c r="G76" s="99" t="str">
        <f t="shared" si="10"/>
        <v/>
      </c>
      <c r="H76" s="99" t="e">
        <f t="shared" si="11"/>
        <v>#N/A</v>
      </c>
      <c r="I76" s="99">
        <f t="shared" si="12"/>
        <v>0</v>
      </c>
      <c r="J76" s="99" t="e">
        <f t="shared" si="13"/>
        <v>#N/A</v>
      </c>
    </row>
    <row r="77" spans="1:10" ht="13.8">
      <c r="A77" s="52"/>
      <c r="B77" s="98"/>
      <c r="C77" s="98"/>
      <c r="D77" s="98"/>
      <c r="E77" s="95"/>
      <c r="F77" s="99" t="str" cm="1">
        <f t="array" ref="F77">IFERROR(_xlfn.IFS(D77="זכר",INDEX($L$10:$V$17,MATCH(E77,$N$10:$N$17,-1),1),D77="נקבה",INDEX($L$10:$V$17,MATCH(E77,$S$10:$S$17,-1),1),D77="",""),"")</f>
        <v/>
      </c>
      <c r="G77" s="99" t="str">
        <f t="shared" si="10"/>
        <v/>
      </c>
      <c r="H77" s="99" t="e">
        <f t="shared" si="11"/>
        <v>#N/A</v>
      </c>
      <c r="I77" s="99">
        <f t="shared" si="12"/>
        <v>0</v>
      </c>
      <c r="J77" s="99" t="e">
        <f t="shared" si="13"/>
        <v>#N/A</v>
      </c>
    </row>
    <row r="78" spans="1:10" ht="13.8">
      <c r="A78" s="52"/>
      <c r="B78" s="98"/>
      <c r="C78" s="98"/>
      <c r="D78" s="98"/>
      <c r="E78" s="95"/>
      <c r="F78" s="99" t="str" cm="1">
        <f t="array" ref="F78">IFERROR(_xlfn.IFS(D78="זכר",INDEX($L$10:$V$17,MATCH(E78,$N$10:$N$17,-1),1),D78="נקבה",INDEX($L$10:$V$17,MATCH(E78,$S$10:$S$17,-1),1),D78="",""),"")</f>
        <v/>
      </c>
      <c r="G78" s="99" t="str">
        <f t="shared" si="10"/>
        <v/>
      </c>
      <c r="H78" s="99" t="e">
        <f t="shared" si="11"/>
        <v>#N/A</v>
      </c>
      <c r="I78" s="99">
        <f t="shared" si="12"/>
        <v>0</v>
      </c>
      <c r="J78" s="99" t="e">
        <f t="shared" si="13"/>
        <v>#N/A</v>
      </c>
    </row>
    <row r="79" spans="1:10" ht="13.8">
      <c r="A79" s="52"/>
      <c r="B79" s="98"/>
      <c r="C79" s="98"/>
      <c r="D79" s="98"/>
      <c r="E79" s="95"/>
      <c r="F79" s="99" t="str" cm="1">
        <f t="array" ref="F79">IFERROR(_xlfn.IFS(D79="זכר",INDEX($L$10:$V$17,MATCH(E79,$N$10:$N$17,-1),1),D79="נקבה",INDEX($L$10:$V$17,MATCH(E79,$S$10:$S$17,-1),1),D79="",""),"")</f>
        <v/>
      </c>
      <c r="G79" s="99" t="str">
        <f t="shared" si="10"/>
        <v/>
      </c>
      <c r="H79" s="99" t="e">
        <f t="shared" si="11"/>
        <v>#N/A</v>
      </c>
      <c r="I79" s="99">
        <f t="shared" si="12"/>
        <v>0</v>
      </c>
      <c r="J79" s="99" t="e">
        <f t="shared" si="13"/>
        <v>#N/A</v>
      </c>
    </row>
    <row r="80" spans="1:10" ht="13.8">
      <c r="A80" s="52"/>
      <c r="B80" s="98"/>
      <c r="C80" s="98"/>
      <c r="D80" s="98"/>
      <c r="E80" s="95"/>
      <c r="F80" s="99" t="str" cm="1">
        <f t="array" ref="F80">IFERROR(_xlfn.IFS(D80="זכר",INDEX($L$10:$V$17,MATCH(E80,$N$10:$N$17,-1),1),D80="נקבה",INDEX($L$10:$V$17,MATCH(E80,$S$10:$S$17,-1),1),D80="",""),"")</f>
        <v/>
      </c>
      <c r="G80" s="99" t="str">
        <f t="shared" si="10"/>
        <v/>
      </c>
      <c r="H80" s="99" t="e">
        <f t="shared" si="11"/>
        <v>#N/A</v>
      </c>
      <c r="I80" s="99">
        <f t="shared" si="12"/>
        <v>0</v>
      </c>
      <c r="J80" s="99" t="e">
        <f t="shared" si="13"/>
        <v>#N/A</v>
      </c>
    </row>
    <row r="81" spans="1:10" ht="13.8">
      <c r="A81" s="52"/>
      <c r="B81" s="98"/>
      <c r="C81" s="98"/>
      <c r="D81" s="98"/>
      <c r="E81" s="95"/>
      <c r="F81" s="99" t="str" cm="1">
        <f t="array" ref="F81">IFERROR(_xlfn.IFS(D81="זכר",INDEX($L$10:$V$17,MATCH(E81,$N$10:$N$17,-1),1),D81="נקבה",INDEX($L$10:$V$17,MATCH(E81,$S$10:$S$17,-1),1),D81="",""),"")</f>
        <v/>
      </c>
      <c r="G81" s="99" t="str">
        <f t="shared" si="10"/>
        <v/>
      </c>
      <c r="H81" s="99" t="e">
        <f t="shared" si="11"/>
        <v>#N/A</v>
      </c>
      <c r="I81" s="99">
        <f t="shared" si="12"/>
        <v>0</v>
      </c>
      <c r="J81" s="99" t="e">
        <f t="shared" si="13"/>
        <v>#N/A</v>
      </c>
    </row>
    <row r="82" spans="1:10" ht="13.8">
      <c r="A82" s="52"/>
      <c r="B82" s="98"/>
      <c r="C82" s="98"/>
      <c r="D82" s="98"/>
      <c r="E82" s="95"/>
      <c r="F82" s="99" t="str" cm="1">
        <f t="array" ref="F82">IFERROR(_xlfn.IFS(D82="זכר",INDEX($L$10:$V$17,MATCH(E82,$N$10:$N$17,-1),1),D82="נקבה",INDEX($L$10:$V$17,MATCH(E82,$S$10:$S$17,-1),1),D82="",""),"")</f>
        <v/>
      </c>
      <c r="G82" s="99" t="str">
        <f t="shared" si="10"/>
        <v/>
      </c>
      <c r="H82" s="99" t="e">
        <f t="shared" si="11"/>
        <v>#N/A</v>
      </c>
      <c r="I82" s="99">
        <f t="shared" si="12"/>
        <v>0</v>
      </c>
      <c r="J82" s="99" t="e">
        <f t="shared" si="13"/>
        <v>#N/A</v>
      </c>
    </row>
    <row r="83" spans="1:10" ht="13.8">
      <c r="A83" s="52"/>
      <c r="B83" s="98"/>
      <c r="C83" s="98"/>
      <c r="D83" s="98"/>
      <c r="E83" s="95"/>
      <c r="F83" s="99" t="str" cm="1">
        <f t="array" ref="F83">IFERROR(_xlfn.IFS(D83="זכר",INDEX($L$10:$V$17,MATCH(E83,$N$10:$N$17,-1),1),D83="נקבה",INDEX($L$10:$V$17,MATCH(E83,$S$10:$S$17,-1),1),D83="",""),"")</f>
        <v/>
      </c>
      <c r="G83" s="99" t="str">
        <f t="shared" si="10"/>
        <v/>
      </c>
      <c r="H83" s="99" t="e">
        <f t="shared" si="11"/>
        <v>#N/A</v>
      </c>
      <c r="I83" s="99">
        <f t="shared" si="12"/>
        <v>0</v>
      </c>
      <c r="J83" s="99" t="e">
        <f t="shared" si="13"/>
        <v>#N/A</v>
      </c>
    </row>
    <row r="84" spans="1:10" ht="13.8">
      <c r="A84" s="52"/>
      <c r="B84" s="98"/>
      <c r="C84" s="98"/>
      <c r="D84" s="98"/>
      <c r="E84" s="95"/>
      <c r="F84" s="99" t="str" cm="1">
        <f t="array" ref="F84">IFERROR(_xlfn.IFS(D84="זכר",INDEX($L$10:$V$17,MATCH(E84,$N$10:$N$17,-1),1),D84="נקבה",INDEX($L$10:$V$17,MATCH(E84,$S$10:$S$17,-1),1),D84="",""),"")</f>
        <v/>
      </c>
      <c r="G84" s="99" t="str">
        <f t="shared" si="10"/>
        <v/>
      </c>
      <c r="H84" s="99" t="e">
        <f t="shared" si="11"/>
        <v>#N/A</v>
      </c>
      <c r="I84" s="99">
        <f t="shared" si="12"/>
        <v>0</v>
      </c>
      <c r="J84" s="99" t="e">
        <f t="shared" si="13"/>
        <v>#N/A</v>
      </c>
    </row>
    <row r="85" spans="1:10" ht="13.8">
      <c r="A85" s="52"/>
      <c r="B85" s="98"/>
      <c r="C85" s="98"/>
      <c r="D85" s="98"/>
      <c r="E85" s="95"/>
      <c r="F85" s="99" t="str" cm="1">
        <f t="array" ref="F85">IFERROR(_xlfn.IFS(D85="זכר",INDEX($L$10:$V$17,MATCH(E85,$N$10:$N$17,-1),1),D85="נקבה",INDEX($L$10:$V$17,MATCH(E85,$S$10:$S$17,-1),1),D85="",""),"")</f>
        <v/>
      </c>
      <c r="G85" s="99" t="str">
        <f t="shared" si="10"/>
        <v/>
      </c>
      <c r="H85" s="99" t="e">
        <f t="shared" si="11"/>
        <v>#N/A</v>
      </c>
      <c r="I85" s="99">
        <f t="shared" si="12"/>
        <v>0</v>
      </c>
      <c r="J85" s="99" t="e">
        <f t="shared" si="13"/>
        <v>#N/A</v>
      </c>
    </row>
    <row r="86" spans="1:10" ht="13.8">
      <c r="A86" s="52"/>
      <c r="B86" s="98"/>
      <c r="C86" s="98"/>
      <c r="D86" s="98"/>
      <c r="E86" s="95"/>
      <c r="F86" s="99" t="str" cm="1">
        <f t="array" ref="F86">IFERROR(_xlfn.IFS(D86="זכר",INDEX($L$10:$V$17,MATCH(E86,$N$10:$N$17,-1),1),D86="נקבה",INDEX($L$10:$V$17,MATCH(E86,$S$10:$S$17,-1),1),D86="",""),"")</f>
        <v/>
      </c>
      <c r="G86" s="99" t="str">
        <f t="shared" si="10"/>
        <v/>
      </c>
      <c r="H86" s="99" t="e">
        <f t="shared" si="11"/>
        <v>#N/A</v>
      </c>
      <c r="I86" s="99">
        <f t="shared" si="12"/>
        <v>0</v>
      </c>
      <c r="J86" s="99" t="e">
        <f t="shared" si="13"/>
        <v>#N/A</v>
      </c>
    </row>
    <row r="87" spans="1:10" ht="13.8">
      <c r="A87" s="52"/>
      <c r="B87" s="98"/>
      <c r="C87" s="98"/>
      <c r="D87" s="98"/>
      <c r="E87" s="95"/>
      <c r="F87" s="99" t="str" cm="1">
        <f t="array" ref="F87">IFERROR(_xlfn.IFS(D87="זכר",INDEX($L$10:$V$17,MATCH(E87,$N$10:$N$17,-1),1),D87="נקבה",INDEX($L$10:$V$17,MATCH(E87,$S$10:$S$17,-1),1),D87="",""),"")</f>
        <v/>
      </c>
      <c r="G87" s="99" t="str">
        <f t="shared" si="10"/>
        <v/>
      </c>
      <c r="H87" s="99" t="e">
        <f t="shared" si="11"/>
        <v>#N/A</v>
      </c>
      <c r="I87" s="99">
        <f t="shared" si="12"/>
        <v>0</v>
      </c>
      <c r="J87" s="99" t="e">
        <f t="shared" si="13"/>
        <v>#N/A</v>
      </c>
    </row>
    <row r="88" spans="1:10" ht="13.8">
      <c r="A88" s="52"/>
      <c r="B88" s="98"/>
      <c r="C88" s="98"/>
      <c r="D88" s="98"/>
      <c r="E88" s="95"/>
      <c r="F88" s="99" t="str" cm="1">
        <f t="array" ref="F88">IFERROR(_xlfn.IFS(D88="זכר",INDEX($L$10:$V$17,MATCH(E88,$N$10:$N$17,-1),1),D88="נקבה",INDEX($L$10:$V$17,MATCH(E88,$S$10:$S$17,-1),1),D88="",""),"")</f>
        <v/>
      </c>
      <c r="G88" s="99" t="str">
        <f t="shared" si="10"/>
        <v/>
      </c>
      <c r="H88" s="99" t="e">
        <f t="shared" si="11"/>
        <v>#N/A</v>
      </c>
      <c r="I88" s="99">
        <f t="shared" si="12"/>
        <v>0</v>
      </c>
      <c r="J88" s="99" t="e">
        <f t="shared" si="13"/>
        <v>#N/A</v>
      </c>
    </row>
    <row r="89" spans="1:10" ht="13.8">
      <c r="A89" s="52"/>
      <c r="B89" s="98"/>
      <c r="C89" s="98"/>
      <c r="D89" s="98"/>
      <c r="E89" s="95"/>
      <c r="F89" s="99" t="str" cm="1">
        <f t="array" ref="F89">IFERROR(_xlfn.IFS(D89="זכר",INDEX($L$10:$V$17,MATCH(E89,$N$10:$N$17,-1),1),D89="נקבה",INDEX($L$10:$V$17,MATCH(E89,$S$10:$S$17,-1),1),D89="",""),"")</f>
        <v/>
      </c>
      <c r="G89" s="99" t="str">
        <f t="shared" si="10"/>
        <v/>
      </c>
      <c r="H89" s="99" t="e">
        <f t="shared" si="11"/>
        <v>#N/A</v>
      </c>
      <c r="I89" s="99">
        <f t="shared" si="12"/>
        <v>0</v>
      </c>
      <c r="J89" s="99" t="e">
        <f t="shared" si="13"/>
        <v>#N/A</v>
      </c>
    </row>
    <row r="90" spans="1:10" ht="13.8">
      <c r="A90" s="52"/>
      <c r="B90" s="98"/>
      <c r="C90" s="98"/>
      <c r="D90" s="98"/>
      <c r="E90" s="95"/>
      <c r="F90" s="99" t="str" cm="1">
        <f t="array" ref="F90">IFERROR(_xlfn.IFS(D90="זכר",INDEX($L$10:$V$17,MATCH(E90,$N$10:$N$17,-1),1),D90="נקבה",INDEX($L$10:$V$17,MATCH(E90,$S$10:$S$17,-1),1),D90="",""),"")</f>
        <v/>
      </c>
      <c r="G90" s="99" t="str">
        <f t="shared" si="10"/>
        <v/>
      </c>
      <c r="H90" s="99" t="e">
        <f t="shared" si="11"/>
        <v>#N/A</v>
      </c>
      <c r="I90" s="99">
        <f t="shared" si="12"/>
        <v>0</v>
      </c>
      <c r="J90" s="99" t="e">
        <f t="shared" si="13"/>
        <v>#N/A</v>
      </c>
    </row>
    <row r="91" spans="1:10" ht="13.8">
      <c r="A91" s="52"/>
      <c r="B91" s="98"/>
      <c r="C91" s="98"/>
      <c r="D91" s="98"/>
      <c r="E91" s="95"/>
      <c r="F91" s="99" t="str" cm="1">
        <f t="array" ref="F91">IFERROR(_xlfn.IFS(D91="זכר",INDEX($L$10:$V$17,MATCH(E91,$N$10:$N$17,-1),1),D91="נקבה",INDEX($L$10:$V$17,MATCH(E91,$S$10:$S$17,-1),1),D91="",""),"")</f>
        <v/>
      </c>
      <c r="G91" s="99" t="str">
        <f t="shared" si="10"/>
        <v/>
      </c>
      <c r="H91" s="99" t="e">
        <f t="shared" si="11"/>
        <v>#N/A</v>
      </c>
      <c r="I91" s="99">
        <f t="shared" si="12"/>
        <v>0</v>
      </c>
      <c r="J91" s="99" t="e">
        <f t="shared" si="13"/>
        <v>#N/A</v>
      </c>
    </row>
    <row r="92" spans="1:10" ht="13.8">
      <c r="A92" s="52"/>
      <c r="B92" s="98"/>
      <c r="C92" s="98"/>
      <c r="D92" s="98"/>
      <c r="E92" s="95"/>
      <c r="F92" s="99" t="str" cm="1">
        <f t="array" ref="F92">IFERROR(_xlfn.IFS(D92="זכר",INDEX($L$10:$V$17,MATCH(E92,$N$10:$N$17,-1),1),D92="נקבה",INDEX($L$10:$V$17,MATCH(E92,$S$10:$S$17,-1),1),D92="",""),"")</f>
        <v/>
      </c>
      <c r="G92" s="99" t="str">
        <f t="shared" si="10"/>
        <v/>
      </c>
      <c r="H92" s="99" t="e">
        <f t="shared" si="11"/>
        <v>#N/A</v>
      </c>
      <c r="I92" s="99">
        <f t="shared" si="12"/>
        <v>0</v>
      </c>
      <c r="J92" s="99" t="e">
        <f t="shared" si="13"/>
        <v>#N/A</v>
      </c>
    </row>
    <row r="93" spans="1:10" ht="13.8">
      <c r="A93" s="52"/>
      <c r="B93" s="98"/>
      <c r="C93" s="98"/>
      <c r="D93" s="98"/>
      <c r="E93" s="95"/>
      <c r="F93" s="99" t="str" cm="1">
        <f t="array" ref="F93">IFERROR(_xlfn.IFS(D93="זכר",INDEX($L$10:$V$17,MATCH(E93,$N$10:$N$17,-1),1),D93="נקבה",INDEX($L$10:$V$17,MATCH(E93,$S$10:$S$17,-1),1),D93="",""),"")</f>
        <v/>
      </c>
      <c r="G93" s="99" t="str">
        <f t="shared" si="10"/>
        <v/>
      </c>
      <c r="H93" s="99" t="e">
        <f t="shared" si="11"/>
        <v>#N/A</v>
      </c>
      <c r="I93" s="99">
        <f t="shared" si="12"/>
        <v>0</v>
      </c>
      <c r="J93" s="99" t="e">
        <f t="shared" si="13"/>
        <v>#N/A</v>
      </c>
    </row>
    <row r="94" spans="1:10" ht="13.8">
      <c r="A94" s="52"/>
      <c r="B94" s="98"/>
      <c r="C94" s="98"/>
      <c r="D94" s="98"/>
      <c r="E94" s="95"/>
      <c r="F94" s="99" t="str" cm="1">
        <f t="array" ref="F94">IFERROR(_xlfn.IFS(D94="זכר",INDEX($L$10:$V$17,MATCH(E94,$N$10:$N$17,-1),1),D94="נקבה",INDEX($L$10:$V$17,MATCH(E94,$S$10:$S$17,-1),1),D94="",""),"")</f>
        <v/>
      </c>
      <c r="G94" s="99" t="str">
        <f t="shared" si="10"/>
        <v/>
      </c>
      <c r="H94" s="99" t="e">
        <f t="shared" si="11"/>
        <v>#N/A</v>
      </c>
      <c r="I94" s="99">
        <f t="shared" si="12"/>
        <v>0</v>
      </c>
      <c r="J94" s="99" t="e">
        <f t="shared" si="13"/>
        <v>#N/A</v>
      </c>
    </row>
    <row r="95" spans="1:10" ht="13.8">
      <c r="A95" s="52"/>
      <c r="B95" s="98"/>
      <c r="C95" s="98"/>
      <c r="D95" s="98"/>
      <c r="E95" s="95"/>
      <c r="F95" s="99" t="str" cm="1">
        <f t="array" ref="F95">IFERROR(_xlfn.IFS(D95="זכר",INDEX($L$10:$V$17,MATCH(E95,$N$10:$N$17,-1),1),D95="נקבה",INDEX($L$10:$V$17,MATCH(E95,$S$10:$S$17,-1),1),D95="",""),"")</f>
        <v/>
      </c>
      <c r="G95" s="99" t="str">
        <f t="shared" si="10"/>
        <v/>
      </c>
      <c r="H95" s="99" t="e">
        <f t="shared" si="11"/>
        <v>#N/A</v>
      </c>
      <c r="I95" s="99">
        <f t="shared" si="12"/>
        <v>0</v>
      </c>
      <c r="J95" s="99" t="e">
        <f t="shared" si="13"/>
        <v>#N/A</v>
      </c>
    </row>
    <row r="96" spans="1:10" ht="13.8">
      <c r="A96" s="52"/>
      <c r="B96" s="98"/>
      <c r="C96" s="98"/>
      <c r="D96" s="98"/>
      <c r="E96" s="95"/>
      <c r="F96" s="99" t="str" cm="1">
        <f t="array" ref="F96">IFERROR(_xlfn.IFS(D96="זכר",INDEX($L$10:$V$17,MATCH(E96,$N$10:$N$17,-1),1),D96="נקבה",INDEX($L$10:$V$17,MATCH(E96,$S$10:$S$17,-1),1),D96="",""),"")</f>
        <v/>
      </c>
      <c r="G96" s="99" t="str">
        <f t="shared" si="10"/>
        <v/>
      </c>
      <c r="H96" s="99" t="e">
        <f t="shared" si="11"/>
        <v>#N/A</v>
      </c>
      <c r="I96" s="99">
        <f t="shared" si="12"/>
        <v>0</v>
      </c>
      <c r="J96" s="99" t="e">
        <f t="shared" si="13"/>
        <v>#N/A</v>
      </c>
    </row>
    <row r="97" spans="1:10" ht="13.8">
      <c r="A97" s="52"/>
      <c r="B97" s="98"/>
      <c r="C97" s="98"/>
      <c r="D97" s="98"/>
      <c r="E97" s="95"/>
      <c r="F97" s="99" t="str" cm="1">
        <f t="array" ref="F97">IFERROR(_xlfn.IFS(D97="זכר",INDEX($L$10:$V$17,MATCH(E97,$N$10:$N$17,-1),1),D97="נקבה",INDEX($L$10:$V$17,MATCH(E97,$S$10:$S$17,-1),1),D97="",""),"")</f>
        <v/>
      </c>
      <c r="G97" s="99" t="str">
        <f t="shared" si="10"/>
        <v/>
      </c>
      <c r="H97" s="99" t="e">
        <f t="shared" si="11"/>
        <v>#N/A</v>
      </c>
      <c r="I97" s="99">
        <f t="shared" si="12"/>
        <v>0</v>
      </c>
      <c r="J97" s="99" t="e">
        <f t="shared" si="13"/>
        <v>#N/A</v>
      </c>
    </row>
    <row r="98" spans="1:10" ht="13.8">
      <c r="A98" s="52"/>
      <c r="B98" s="98"/>
      <c r="C98" s="98"/>
      <c r="D98" s="98"/>
      <c r="E98" s="95"/>
      <c r="F98" s="99" t="str" cm="1">
        <f t="array" ref="F98">IFERROR(_xlfn.IFS(D98="זכר",INDEX($L$10:$V$17,MATCH(E98,$N$10:$N$17,-1),1),D98="נקבה",INDEX($L$10:$V$17,MATCH(E98,$S$10:$S$17,-1),1),D98="",""),"")</f>
        <v/>
      </c>
      <c r="G98" s="99" t="str">
        <f t="shared" si="10"/>
        <v/>
      </c>
      <c r="H98" s="99" t="e">
        <f t="shared" si="11"/>
        <v>#N/A</v>
      </c>
      <c r="I98" s="99">
        <f t="shared" si="12"/>
        <v>0</v>
      </c>
      <c r="J98" s="99" t="e">
        <f t="shared" si="13"/>
        <v>#N/A</v>
      </c>
    </row>
    <row r="99" spans="1:10" ht="13.8">
      <c r="A99" s="52"/>
      <c r="B99" s="98"/>
      <c r="C99" s="98"/>
      <c r="D99" s="98"/>
      <c r="E99" s="95"/>
      <c r="F99" s="99" t="str" cm="1">
        <f t="array" ref="F99">IFERROR(_xlfn.IFS(D99="זכר",INDEX($L$10:$V$17,MATCH(E99,$N$10:$N$17,-1),1),D99="נקבה",INDEX($L$10:$V$17,MATCH(E99,$S$10:$S$17,-1),1),D99="",""),"")</f>
        <v/>
      </c>
      <c r="G99" s="99" t="str">
        <f t="shared" si="10"/>
        <v/>
      </c>
      <c r="H99" s="99" t="e">
        <f t="shared" si="11"/>
        <v>#N/A</v>
      </c>
      <c r="I99" s="99">
        <f t="shared" si="12"/>
        <v>0</v>
      </c>
      <c r="J99" s="99" t="e">
        <f t="shared" si="13"/>
        <v>#N/A</v>
      </c>
    </row>
    <row r="100" spans="1:10" ht="13.8">
      <c r="A100" s="52"/>
      <c r="B100" s="98"/>
      <c r="C100" s="98"/>
      <c r="D100" s="98"/>
      <c r="E100" s="95"/>
      <c r="F100" s="99" t="str" cm="1">
        <f t="array" ref="F100">IFERROR(_xlfn.IFS(D100="זכר",INDEX($L$10:$V$17,MATCH(E100,$N$10:$N$17,-1),1),D100="נקבה",INDEX($L$10:$V$17,MATCH(E100,$S$10:$S$17,-1),1),D100="",""),"")</f>
        <v/>
      </c>
      <c r="G100" s="99" t="str">
        <f t="shared" si="10"/>
        <v/>
      </c>
      <c r="H100" s="99" t="e">
        <f t="shared" si="11"/>
        <v>#N/A</v>
      </c>
      <c r="I100" s="99">
        <f t="shared" si="12"/>
        <v>0</v>
      </c>
      <c r="J100" s="99" t="e">
        <f t="shared" si="13"/>
        <v>#N/A</v>
      </c>
    </row>
    <row r="101" spans="1:10" ht="13.8">
      <c r="A101" s="52"/>
      <c r="B101" s="98"/>
      <c r="C101" s="98"/>
      <c r="D101" s="98"/>
      <c r="E101" s="95"/>
      <c r="F101" s="99" t="str" cm="1">
        <f t="array" ref="F101">IFERROR(_xlfn.IFS(D101="זכר",INDEX($L$10:$V$17,MATCH(E101,$N$10:$N$17,-1),1),D101="נקבה",INDEX($L$10:$V$17,MATCH(E101,$S$10:$S$17,-1),1),D101="",""),"")</f>
        <v/>
      </c>
      <c r="G101" s="99" t="str">
        <f t="shared" si="10"/>
        <v/>
      </c>
      <c r="H101" s="99" t="e">
        <f t="shared" si="11"/>
        <v>#N/A</v>
      </c>
      <c r="I101" s="99">
        <f t="shared" si="12"/>
        <v>0</v>
      </c>
      <c r="J101" s="99" t="e">
        <f t="shared" si="13"/>
        <v>#N/A</v>
      </c>
    </row>
    <row r="102" spans="1:10" ht="13.8">
      <c r="A102" s="52"/>
      <c r="B102" s="98"/>
      <c r="C102" s="98"/>
      <c r="D102" s="98"/>
      <c r="E102" s="95"/>
      <c r="F102" s="99" t="str" cm="1">
        <f t="array" ref="F102">IFERROR(_xlfn.IFS(D102="זכר",INDEX($L$10:$V$17,MATCH(E102,$N$10:$N$17,-1),1),D102="נקבה",INDEX($L$10:$V$17,MATCH(E102,$S$10:$S$17,-1),1),D102="",""),"")</f>
        <v/>
      </c>
      <c r="G102" s="99" t="str">
        <f t="shared" si="10"/>
        <v/>
      </c>
      <c r="H102" s="99" t="e">
        <f t="shared" si="11"/>
        <v>#N/A</v>
      </c>
      <c r="I102" s="99">
        <f t="shared" si="12"/>
        <v>0</v>
      </c>
      <c r="J102" s="99" t="e">
        <f t="shared" si="13"/>
        <v>#N/A</v>
      </c>
    </row>
    <row r="103" spans="1:10" ht="13.8">
      <c r="A103" s="52"/>
      <c r="B103" s="98"/>
      <c r="C103" s="98"/>
      <c r="D103" s="98"/>
      <c r="E103" s="95"/>
      <c r="F103" s="99" t="str" cm="1">
        <f t="array" ref="F103">IFERROR(_xlfn.IFS(D103="זכר",INDEX($L$10:$V$17,MATCH(E103,$N$10:$N$17,-1),1),D103="נקבה",INDEX($L$10:$V$17,MATCH(E103,$S$10:$S$17,-1),1),D103="",""),"")</f>
        <v/>
      </c>
      <c r="G103" s="99" t="str">
        <f t="shared" si="10"/>
        <v/>
      </c>
      <c r="H103" s="99" t="e">
        <f t="shared" si="11"/>
        <v>#N/A</v>
      </c>
      <c r="I103" s="99">
        <f t="shared" si="12"/>
        <v>0</v>
      </c>
      <c r="J103" s="99" t="e">
        <f t="shared" si="13"/>
        <v>#N/A</v>
      </c>
    </row>
    <row r="104" spans="1:10" ht="13.8">
      <c r="A104" s="52"/>
      <c r="B104" s="98"/>
      <c r="C104" s="98"/>
      <c r="D104" s="98"/>
      <c r="E104" s="95"/>
      <c r="F104" s="99" t="str" cm="1">
        <f t="array" ref="F104">IFERROR(_xlfn.IFS(D104="זכר",INDEX($L$10:$V$17,MATCH(E104,$N$10:$N$17,-1),1),D104="נקבה",INDEX($L$10:$V$17,MATCH(E104,$S$10:$S$17,-1),1),D104="",""),"")</f>
        <v/>
      </c>
      <c r="G104" s="99" t="str">
        <f t="shared" si="10"/>
        <v/>
      </c>
      <c r="H104" s="99" t="e">
        <f t="shared" si="11"/>
        <v>#N/A</v>
      </c>
      <c r="I104" s="99">
        <f t="shared" si="12"/>
        <v>0</v>
      </c>
      <c r="J104" s="99" t="e">
        <f t="shared" si="13"/>
        <v>#N/A</v>
      </c>
    </row>
    <row r="105" spans="1:10" ht="13.8">
      <c r="A105" s="52"/>
      <c r="B105" s="98"/>
      <c r="C105" s="98"/>
      <c r="D105" s="98"/>
      <c r="E105" s="95"/>
      <c r="F105" s="99" t="str" cm="1">
        <f t="array" ref="F105">IFERROR(_xlfn.IFS(D105="זכר",INDEX($L$10:$V$17,MATCH(E105,$N$10:$N$17,-1),1),D105="נקבה",INDEX($L$10:$V$17,MATCH(E105,$S$10:$S$17,-1),1),D105="",""),"")</f>
        <v/>
      </c>
      <c r="G105" s="99" t="str">
        <f t="shared" si="10"/>
        <v/>
      </c>
      <c r="H105" s="99" t="e">
        <f t="shared" si="11"/>
        <v>#N/A</v>
      </c>
      <c r="I105" s="99">
        <f t="shared" si="12"/>
        <v>0</v>
      </c>
      <c r="J105" s="99" t="e">
        <f t="shared" si="13"/>
        <v>#N/A</v>
      </c>
    </row>
    <row r="106" spans="1:10" ht="13.8">
      <c r="A106" s="52"/>
      <c r="B106" s="98"/>
      <c r="C106" s="98"/>
      <c r="D106" s="98"/>
      <c r="E106" s="95"/>
      <c r="F106" s="99" t="str" cm="1">
        <f t="array" ref="F106">IFERROR(_xlfn.IFS(D106="זכר",INDEX($L$10:$V$17,MATCH(E106,$N$10:$N$17,-1),1),D106="נקבה",INDEX($L$10:$V$17,MATCH(E106,$S$10:$S$17,-1),1),D106="",""),"")</f>
        <v/>
      </c>
      <c r="G106" s="99" t="str">
        <f t="shared" si="10"/>
        <v/>
      </c>
      <c r="H106" s="99" t="e">
        <f t="shared" si="11"/>
        <v>#N/A</v>
      </c>
      <c r="I106" s="99">
        <f t="shared" si="12"/>
        <v>0</v>
      </c>
      <c r="J106" s="99" t="e">
        <f t="shared" si="13"/>
        <v>#N/A</v>
      </c>
    </row>
    <row r="107" spans="1:10" ht="13.8">
      <c r="A107" s="52"/>
      <c r="B107" s="98"/>
      <c r="C107" s="98"/>
      <c r="D107" s="98"/>
      <c r="E107" s="95"/>
      <c r="F107" s="99" t="str" cm="1">
        <f t="array" ref="F107">IFERROR(_xlfn.IFS(D107="זכר",INDEX($L$10:$V$17,MATCH(E107,$N$10:$N$17,-1),1),D107="נקבה",INDEX($L$10:$V$17,MATCH(E107,$S$10:$S$17,-1),1),D107="",""),"")</f>
        <v/>
      </c>
      <c r="G107" s="99" t="str">
        <f t="shared" si="10"/>
        <v/>
      </c>
      <c r="H107" s="99" t="e">
        <f t="shared" si="11"/>
        <v>#N/A</v>
      </c>
      <c r="I107" s="99">
        <f t="shared" si="12"/>
        <v>0</v>
      </c>
      <c r="J107" s="99" t="e">
        <f t="shared" si="13"/>
        <v>#N/A</v>
      </c>
    </row>
    <row r="108" spans="1:10" ht="13.8">
      <c r="A108" s="52"/>
      <c r="B108" s="98"/>
      <c r="C108" s="98"/>
      <c r="D108" s="98"/>
      <c r="E108" s="95"/>
      <c r="F108" s="99" t="str" cm="1">
        <f t="array" ref="F108">IFERROR(_xlfn.IFS(D108="זכר",INDEX($L$10:$V$17,MATCH(E108,$N$10:$N$17,-1),1),D108="נקבה",INDEX($L$10:$V$17,MATCH(E108,$S$10:$S$17,-1),1),D108="",""),"")</f>
        <v/>
      </c>
      <c r="G108" s="99" t="str">
        <f t="shared" si="10"/>
        <v/>
      </c>
      <c r="H108" s="99" t="e">
        <f t="shared" si="11"/>
        <v>#N/A</v>
      </c>
      <c r="I108" s="99">
        <f t="shared" si="12"/>
        <v>0</v>
      </c>
      <c r="J108" s="99" t="e">
        <f t="shared" si="13"/>
        <v>#N/A</v>
      </c>
    </row>
    <row r="109" spans="1:10" ht="13.8">
      <c r="A109" s="52"/>
      <c r="B109" s="98"/>
      <c r="C109" s="98"/>
      <c r="D109" s="98"/>
      <c r="E109" s="95"/>
      <c r="F109" s="99" t="str" cm="1">
        <f t="array" ref="F109">IFERROR(_xlfn.IFS(D109="זכר",INDEX($L$10:$V$17,MATCH(E109,$N$10:$N$17,-1),1),D109="נקבה",INDEX($L$10:$V$17,MATCH(E109,$S$10:$S$17,-1),1),D109="",""),"")</f>
        <v/>
      </c>
      <c r="G109" s="99" t="str">
        <f t="shared" si="10"/>
        <v/>
      </c>
      <c r="H109" s="99" t="e">
        <f t="shared" si="11"/>
        <v>#N/A</v>
      </c>
      <c r="I109" s="99">
        <f t="shared" si="12"/>
        <v>0</v>
      </c>
      <c r="J109" s="99" t="e">
        <f t="shared" si="13"/>
        <v>#N/A</v>
      </c>
    </row>
    <row r="110" spans="1:10" ht="13.8">
      <c r="A110" s="52"/>
      <c r="B110" s="98"/>
      <c r="C110" s="98"/>
      <c r="D110" s="98"/>
      <c r="E110" s="95"/>
      <c r="F110" s="99" t="str" cm="1">
        <f t="array" ref="F110">IFERROR(_xlfn.IFS(D110="זכר",INDEX($L$10:$V$17,MATCH(E110,$N$10:$N$17,-1),1),D110="נקבה",INDEX($L$10:$V$17,MATCH(E110,$S$10:$S$17,-1),1),D110="",""),"")</f>
        <v/>
      </c>
      <c r="G110" s="99" t="str">
        <f t="shared" si="10"/>
        <v/>
      </c>
      <c r="H110" s="99" t="e">
        <f t="shared" si="11"/>
        <v>#N/A</v>
      </c>
      <c r="I110" s="99">
        <f t="shared" si="12"/>
        <v>0</v>
      </c>
      <c r="J110" s="99" t="e">
        <f t="shared" si="13"/>
        <v>#N/A</v>
      </c>
    </row>
    <row r="111" spans="1:10" ht="13.8">
      <c r="A111" s="52"/>
      <c r="B111" s="98"/>
      <c r="C111" s="98"/>
      <c r="D111" s="98"/>
      <c r="E111" s="95"/>
      <c r="F111" s="99" t="str" cm="1">
        <f t="array" ref="F111">IFERROR(_xlfn.IFS(D111="זכר",INDEX($L$10:$V$17,MATCH(E111,$N$10:$N$17,-1),1),D111="נקבה",INDEX($L$10:$V$17,MATCH(E111,$S$10:$S$17,-1),1),D111="",""),"")</f>
        <v/>
      </c>
      <c r="G111" s="99" t="str">
        <f t="shared" si="10"/>
        <v/>
      </c>
      <c r="H111" s="99" t="e">
        <f t="shared" si="11"/>
        <v>#N/A</v>
      </c>
      <c r="I111" s="99">
        <f t="shared" si="12"/>
        <v>0</v>
      </c>
      <c r="J111" s="99" t="e">
        <f t="shared" si="13"/>
        <v>#N/A</v>
      </c>
    </row>
    <row r="112" spans="1:10" ht="13.8">
      <c r="A112" s="52"/>
      <c r="B112" s="98"/>
      <c r="C112" s="98"/>
      <c r="D112" s="98"/>
      <c r="E112" s="95"/>
      <c r="F112" s="99" t="str" cm="1">
        <f t="array" ref="F112">IFERROR(_xlfn.IFS(D112="זכר",INDEX($L$10:$V$17,MATCH(E112,$N$10:$N$17,-1),1),D112="נקבה",INDEX($L$10:$V$17,MATCH(E112,$S$10:$S$17,-1),1),D112="",""),"")</f>
        <v/>
      </c>
      <c r="G112" s="99" t="str">
        <f t="shared" si="10"/>
        <v/>
      </c>
      <c r="H112" s="99" t="e">
        <f t="shared" si="11"/>
        <v>#N/A</v>
      </c>
      <c r="I112" s="99">
        <f t="shared" si="12"/>
        <v>0</v>
      </c>
      <c r="J112" s="99" t="e">
        <f t="shared" si="13"/>
        <v>#N/A</v>
      </c>
    </row>
    <row r="113" spans="1:10" ht="13.8">
      <c r="A113" s="52"/>
      <c r="B113" s="98"/>
      <c r="C113" s="98"/>
      <c r="D113" s="98"/>
      <c r="E113" s="95"/>
      <c r="F113" s="99" t="str" cm="1">
        <f t="array" ref="F113">IFERROR(_xlfn.IFS(D113="זכר",INDEX($L$10:$V$17,MATCH(E113,$N$10:$N$17,-1),1),D113="נקבה",INDEX($L$10:$V$17,MATCH(E113,$S$10:$S$17,-1),1),D113="",""),"")</f>
        <v/>
      </c>
      <c r="G113" s="99" t="str">
        <f t="shared" si="10"/>
        <v/>
      </c>
      <c r="H113" s="99" t="e">
        <f t="shared" si="11"/>
        <v>#N/A</v>
      </c>
      <c r="I113" s="99">
        <f t="shared" si="12"/>
        <v>0</v>
      </c>
      <c r="J113" s="99" t="e">
        <f t="shared" si="13"/>
        <v>#N/A</v>
      </c>
    </row>
    <row r="114" spans="1:10" ht="13.8">
      <c r="A114" s="52"/>
      <c r="B114" s="98"/>
      <c r="C114" s="98"/>
      <c r="D114" s="98"/>
      <c r="E114" s="95"/>
      <c r="F114" s="99" t="str" cm="1">
        <f t="array" ref="F114">IFERROR(_xlfn.IFS(D114="זכר",INDEX($L$10:$V$17,MATCH(E114,$N$10:$N$17,-1),1),D114="נקבה",INDEX($L$10:$V$17,MATCH(E114,$S$10:$S$17,-1),1),D114="",""),"")</f>
        <v/>
      </c>
      <c r="G114" s="99" t="str">
        <f t="shared" si="10"/>
        <v/>
      </c>
      <c r="H114" s="99" t="e">
        <f t="shared" si="11"/>
        <v>#N/A</v>
      </c>
      <c r="I114" s="99">
        <f t="shared" si="12"/>
        <v>0</v>
      </c>
      <c r="J114" s="99" t="e">
        <f t="shared" si="13"/>
        <v>#N/A</v>
      </c>
    </row>
    <row r="115" spans="1:10" ht="13.8">
      <c r="A115" s="52"/>
      <c r="B115" s="98"/>
      <c r="C115" s="98"/>
      <c r="D115" s="98"/>
      <c r="E115" s="95"/>
      <c r="F115" s="99" t="str" cm="1">
        <f t="array" ref="F115">IFERROR(_xlfn.IFS(D115="זכר",INDEX($L$10:$V$17,MATCH(E115,$N$10:$N$17,-1),1),D115="נקבה",INDEX($L$10:$V$17,MATCH(E115,$S$10:$S$17,-1),1),D115="",""),"")</f>
        <v/>
      </c>
      <c r="G115" s="99" t="str">
        <f t="shared" si="10"/>
        <v/>
      </c>
      <c r="H115" s="99" t="e">
        <f t="shared" si="11"/>
        <v>#N/A</v>
      </c>
      <c r="I115" s="99">
        <f t="shared" si="12"/>
        <v>0</v>
      </c>
      <c r="J115" s="99" t="e">
        <f t="shared" si="13"/>
        <v>#N/A</v>
      </c>
    </row>
    <row r="116" spans="1:10" ht="13.8">
      <c r="A116" s="52"/>
      <c r="B116" s="98"/>
      <c r="C116" s="98"/>
      <c r="D116" s="98"/>
      <c r="E116" s="95"/>
      <c r="F116" s="99" t="str" cm="1">
        <f t="array" ref="F116">IFERROR(_xlfn.IFS(D116="זכר",INDEX($L$10:$V$17,MATCH(E116,$N$10:$N$17,-1),1),D116="נקבה",INDEX($L$10:$V$17,MATCH(E116,$S$10:$S$17,-1),1),D116="",""),"")</f>
        <v/>
      </c>
      <c r="G116" s="99" t="str">
        <f t="shared" si="10"/>
        <v/>
      </c>
      <c r="H116" s="99" t="e">
        <f t="shared" si="11"/>
        <v>#N/A</v>
      </c>
      <c r="I116" s="99">
        <f t="shared" si="12"/>
        <v>0</v>
      </c>
      <c r="J116" s="99" t="e">
        <f t="shared" si="13"/>
        <v>#N/A</v>
      </c>
    </row>
    <row r="117" spans="1:10" ht="13.8">
      <c r="A117" s="52"/>
      <c r="B117" s="98"/>
      <c r="C117" s="98"/>
      <c r="D117" s="98"/>
      <c r="E117" s="95"/>
      <c r="F117" s="99" t="str" cm="1">
        <f t="array" ref="F117">IFERROR(_xlfn.IFS(D117="זכר",INDEX($L$10:$V$17,MATCH(E117,$N$10:$N$17,-1),1),D117="נקבה",INDEX($L$10:$V$17,MATCH(E117,$S$10:$S$17,-1),1),D117="",""),"")</f>
        <v/>
      </c>
      <c r="G117" s="99" t="str">
        <f t="shared" si="10"/>
        <v/>
      </c>
      <c r="H117" s="99" t="e">
        <f t="shared" si="11"/>
        <v>#N/A</v>
      </c>
      <c r="I117" s="99">
        <f t="shared" si="12"/>
        <v>0</v>
      </c>
      <c r="J117" s="99" t="e">
        <f t="shared" si="13"/>
        <v>#N/A</v>
      </c>
    </row>
    <row r="118" spans="1:10" ht="13.8">
      <c r="A118" s="52"/>
      <c r="B118" s="98"/>
      <c r="C118" s="98"/>
      <c r="D118" s="98"/>
      <c r="E118" s="95"/>
      <c r="F118" s="99" t="str" cm="1">
        <f t="array" ref="F118">IFERROR(_xlfn.IFS(D118="זכר",INDEX($L$10:$V$17,MATCH(E118,$N$10:$N$17,-1),1),D118="נקבה",INDEX($L$10:$V$17,MATCH(E118,$S$10:$S$17,-1),1),D118="",""),"")</f>
        <v/>
      </c>
      <c r="G118" s="99" t="str">
        <f t="shared" si="10"/>
        <v/>
      </c>
      <c r="H118" s="99" t="e">
        <f t="shared" si="11"/>
        <v>#N/A</v>
      </c>
      <c r="I118" s="99">
        <f t="shared" si="12"/>
        <v>0</v>
      </c>
      <c r="J118" s="99" t="e">
        <f t="shared" si="13"/>
        <v>#N/A</v>
      </c>
    </row>
    <row r="119" spans="1:10" ht="13.8">
      <c r="A119" s="52"/>
      <c r="B119" s="98"/>
      <c r="C119" s="98"/>
      <c r="D119" s="98"/>
      <c r="E119" s="95"/>
      <c r="F119" s="99" t="str" cm="1">
        <f t="array" ref="F119">IFERROR(_xlfn.IFS(D119="זכר",INDEX($L$10:$V$17,MATCH(E119,$N$10:$N$17,-1),1),D119="נקבה",INDEX($L$10:$V$17,MATCH(E119,$S$10:$S$17,-1),1),D119="",""),"")</f>
        <v/>
      </c>
      <c r="G119" s="99" t="str">
        <f t="shared" si="10"/>
        <v/>
      </c>
      <c r="H119" s="99" t="e">
        <f t="shared" si="11"/>
        <v>#N/A</v>
      </c>
      <c r="I119" s="99">
        <f t="shared" si="12"/>
        <v>0</v>
      </c>
      <c r="J119" s="99" t="e">
        <f t="shared" si="13"/>
        <v>#N/A</v>
      </c>
    </row>
    <row r="120" spans="1:10" ht="13.8">
      <c r="A120" s="52"/>
      <c r="B120" s="98"/>
      <c r="C120" s="98"/>
      <c r="D120" s="98"/>
      <c r="E120" s="95"/>
      <c r="F120" s="99" t="str" cm="1">
        <f t="array" ref="F120">IFERROR(_xlfn.IFS(D120="זכר",INDEX($L$10:$V$17,MATCH(E120,$N$10:$N$17,-1),1),D120="נקבה",INDEX($L$10:$V$17,MATCH(E120,$S$10:$S$17,-1),1),D120="",""),"")</f>
        <v/>
      </c>
      <c r="G120" s="99" t="str">
        <f t="shared" si="10"/>
        <v/>
      </c>
      <c r="H120" s="99" t="e">
        <f t="shared" si="11"/>
        <v>#N/A</v>
      </c>
      <c r="I120" s="99">
        <f t="shared" si="12"/>
        <v>0</v>
      </c>
      <c r="J120" s="99" t="e">
        <f t="shared" si="13"/>
        <v>#N/A</v>
      </c>
    </row>
    <row r="121" spans="1:10" ht="13.8">
      <c r="A121" s="52"/>
      <c r="B121" s="98"/>
      <c r="C121" s="98"/>
      <c r="D121" s="98"/>
      <c r="E121" s="95"/>
      <c r="F121" s="99" t="str" cm="1">
        <f t="array" ref="F121">IFERROR(_xlfn.IFS(D121="זכר",INDEX($L$10:$V$17,MATCH(E121,$N$10:$N$17,-1),1),D121="נקבה",INDEX($L$10:$V$17,MATCH(E121,$S$10:$S$17,-1),1),D121="",""),"")</f>
        <v/>
      </c>
      <c r="G121" s="99" t="str">
        <f t="shared" si="10"/>
        <v/>
      </c>
      <c r="H121" s="99" t="e">
        <f t="shared" si="11"/>
        <v>#N/A</v>
      </c>
      <c r="I121" s="99">
        <f t="shared" si="12"/>
        <v>0</v>
      </c>
      <c r="J121" s="99" t="e">
        <f t="shared" si="13"/>
        <v>#N/A</v>
      </c>
    </row>
    <row r="122" spans="1:10" ht="13.8">
      <c r="A122" s="52"/>
      <c r="B122" s="98"/>
      <c r="C122" s="98"/>
      <c r="D122" s="98"/>
      <c r="E122" s="95"/>
      <c r="F122" s="99" t="str" cm="1">
        <f t="array" ref="F122">IFERROR(_xlfn.IFS(D122="זכר",INDEX($L$10:$V$17,MATCH(E122,$N$10:$N$17,-1),1),D122="נקבה",INDEX($L$10:$V$17,MATCH(E122,$S$10:$S$17,-1),1),D122="",""),"")</f>
        <v/>
      </c>
      <c r="G122" s="99" t="str">
        <f t="shared" si="10"/>
        <v/>
      </c>
      <c r="H122" s="99" t="e">
        <f t="shared" si="11"/>
        <v>#N/A</v>
      </c>
      <c r="I122" s="99">
        <f t="shared" si="12"/>
        <v>0</v>
      </c>
      <c r="J122" s="99" t="e">
        <f t="shared" si="13"/>
        <v>#N/A</v>
      </c>
    </row>
    <row r="123" spans="1:10" ht="13.8">
      <c r="A123" s="52"/>
      <c r="B123" s="98"/>
      <c r="C123" s="98"/>
      <c r="D123" s="98"/>
      <c r="E123" s="95"/>
      <c r="F123" s="99" t="str" cm="1">
        <f t="array" ref="F123">IFERROR(_xlfn.IFS(D123="זכר",INDEX($L$10:$V$17,MATCH(E123,$N$10:$N$17,-1),1),D123="נקבה",INDEX($L$10:$V$17,MATCH(E123,$S$10:$S$17,-1),1),D123="",""),"")</f>
        <v/>
      </c>
      <c r="G123" s="99" t="str">
        <f t="shared" si="10"/>
        <v/>
      </c>
      <c r="H123" s="99" t="e">
        <f t="shared" si="11"/>
        <v>#N/A</v>
      </c>
      <c r="I123" s="99">
        <f t="shared" si="12"/>
        <v>0</v>
      </c>
      <c r="J123" s="99" t="e">
        <f t="shared" si="13"/>
        <v>#N/A</v>
      </c>
    </row>
    <row r="124" spans="1:10" ht="13.8">
      <c r="A124" s="52"/>
      <c r="B124" s="98"/>
      <c r="C124" s="98"/>
      <c r="D124" s="98"/>
      <c r="E124" s="95"/>
      <c r="F124" s="99" t="str" cm="1">
        <f t="array" ref="F124">IFERROR(_xlfn.IFS(D124="זכר",INDEX($L$10:$V$17,MATCH(E124,$N$10:$N$17,-1),1),D124="נקבה",INDEX($L$10:$V$17,MATCH(E124,$S$10:$S$17,-1),1),D124="",""),"")</f>
        <v/>
      </c>
      <c r="G124" s="99" t="str">
        <f t="shared" si="10"/>
        <v/>
      </c>
      <c r="H124" s="99" t="e">
        <f t="shared" si="11"/>
        <v>#N/A</v>
      </c>
      <c r="I124" s="99">
        <f t="shared" si="12"/>
        <v>0</v>
      </c>
      <c r="J124" s="99" t="e">
        <f t="shared" si="13"/>
        <v>#N/A</v>
      </c>
    </row>
    <row r="125" spans="1:10" ht="13.8">
      <c r="A125" s="52"/>
      <c r="B125" s="98"/>
      <c r="C125" s="98"/>
      <c r="D125" s="98"/>
      <c r="E125" s="95"/>
      <c r="F125" s="99" t="str" cm="1">
        <f t="array" ref="F125">IFERROR(_xlfn.IFS(D125="זכר",INDEX($L$10:$V$17,MATCH(E125,$N$10:$N$17,-1),1),D125="נקבה",INDEX($L$10:$V$17,MATCH(E125,$S$10:$S$17,-1),1),D125="",""),"")</f>
        <v/>
      </c>
      <c r="G125" s="99" t="str">
        <f t="shared" si="10"/>
        <v/>
      </c>
      <c r="H125" s="99" t="e">
        <f t="shared" si="11"/>
        <v>#N/A</v>
      </c>
      <c r="I125" s="99">
        <f t="shared" si="12"/>
        <v>0</v>
      </c>
      <c r="J125" s="99" t="e">
        <f t="shared" si="13"/>
        <v>#N/A</v>
      </c>
    </row>
    <row r="126" spans="1:10" ht="13.8">
      <c r="A126" s="52"/>
      <c r="B126" s="98"/>
      <c r="C126" s="98"/>
      <c r="D126" s="98"/>
      <c r="E126" s="95"/>
      <c r="F126" s="99" t="str" cm="1">
        <f t="array" ref="F126">IFERROR(_xlfn.IFS(D126="זכר",INDEX($L$10:$V$17,MATCH(E126,$N$10:$N$17,-1),1),D126="נקבה",INDEX($L$10:$V$17,MATCH(E126,$S$10:$S$17,-1),1),D126="",""),"")</f>
        <v/>
      </c>
      <c r="G126" s="99" t="str">
        <f t="shared" si="10"/>
        <v/>
      </c>
      <c r="H126" s="99" t="e">
        <f t="shared" si="11"/>
        <v>#N/A</v>
      </c>
      <c r="I126" s="99">
        <f t="shared" si="12"/>
        <v>0</v>
      </c>
      <c r="J126" s="99" t="e">
        <f t="shared" si="13"/>
        <v>#N/A</v>
      </c>
    </row>
    <row r="127" spans="1:10" ht="13.8">
      <c r="A127" s="52"/>
      <c r="B127" s="98"/>
      <c r="C127" s="98"/>
      <c r="D127" s="98"/>
      <c r="E127" s="95"/>
      <c r="F127" s="99" t="str" cm="1">
        <f t="array" ref="F127">IFERROR(_xlfn.IFS(D127="זכר",INDEX($L$10:$V$17,MATCH(E127,$N$10:$N$17,-1),1),D127="נקבה",INDEX($L$10:$V$17,MATCH(E127,$S$10:$S$17,-1),1),D127="",""),"")</f>
        <v/>
      </c>
      <c r="G127" s="99" t="str">
        <f t="shared" si="10"/>
        <v/>
      </c>
      <c r="H127" s="99" t="e">
        <f t="shared" si="11"/>
        <v>#N/A</v>
      </c>
      <c r="I127" s="99">
        <f t="shared" si="12"/>
        <v>0</v>
      </c>
      <c r="J127" s="99" t="e">
        <f t="shared" si="13"/>
        <v>#N/A</v>
      </c>
    </row>
    <row r="128" spans="1:10" ht="13.8">
      <c r="A128" s="52"/>
      <c r="B128" s="98"/>
      <c r="C128" s="98"/>
      <c r="D128" s="98"/>
      <c r="E128" s="95"/>
      <c r="F128" s="99" t="str" cm="1">
        <f t="array" ref="F128">IFERROR(_xlfn.IFS(D128="זכר",INDEX($L$10:$V$17,MATCH(E128,$N$10:$N$17,-1),1),D128="נקבה",INDEX($L$10:$V$17,MATCH(E128,$S$10:$S$17,-1),1),D128="",""),"")</f>
        <v/>
      </c>
      <c r="G128" s="99" t="str">
        <f t="shared" si="10"/>
        <v/>
      </c>
      <c r="H128" s="99" t="e">
        <f t="shared" si="11"/>
        <v>#N/A</v>
      </c>
      <c r="I128" s="99">
        <f t="shared" si="12"/>
        <v>0</v>
      </c>
      <c r="J128" s="99" t="e">
        <f t="shared" si="13"/>
        <v>#N/A</v>
      </c>
    </row>
    <row r="129" spans="1:10" ht="13.8">
      <c r="A129" s="52"/>
      <c r="B129" s="98"/>
      <c r="C129" s="98"/>
      <c r="D129" s="98"/>
      <c r="E129" s="95"/>
      <c r="F129" s="99" t="str" cm="1">
        <f t="array" ref="F129">IFERROR(_xlfn.IFS(D129="זכר",INDEX($L$10:$V$17,MATCH(E129,$N$10:$N$17,-1),1),D129="נקבה",INDEX($L$10:$V$17,MATCH(E129,$S$10:$S$17,-1),1),D129="",""),"")</f>
        <v/>
      </c>
      <c r="G129" s="99" t="str">
        <f t="shared" si="10"/>
        <v/>
      </c>
      <c r="H129" s="99" t="e">
        <f t="shared" si="11"/>
        <v>#N/A</v>
      </c>
      <c r="I129" s="99">
        <f t="shared" si="12"/>
        <v>0</v>
      </c>
      <c r="J129" s="99" t="e">
        <f t="shared" si="13"/>
        <v>#N/A</v>
      </c>
    </row>
    <row r="130" spans="1:10" ht="13.8">
      <c r="A130" s="52"/>
      <c r="B130" s="98"/>
      <c r="C130" s="98"/>
      <c r="D130" s="98"/>
      <c r="E130" s="95"/>
      <c r="F130" s="99" t="str" cm="1">
        <f t="array" ref="F130">IFERROR(_xlfn.IFS(D130="זכר",INDEX($L$10:$V$17,MATCH(E130,$N$10:$N$17,-1),1),D130="נקבה",INDEX($L$10:$V$17,MATCH(E130,$S$10:$S$17,-1),1),D130="",""),"")</f>
        <v/>
      </c>
      <c r="G130" s="99" t="str">
        <f t="shared" si="10"/>
        <v/>
      </c>
      <c r="H130" s="99" t="e">
        <f t="shared" si="11"/>
        <v>#N/A</v>
      </c>
      <c r="I130" s="99">
        <f t="shared" si="12"/>
        <v>0</v>
      </c>
      <c r="J130" s="99" t="e">
        <f t="shared" si="13"/>
        <v>#N/A</v>
      </c>
    </row>
    <row r="131" spans="1:10" ht="13.8">
      <c r="A131" s="52"/>
      <c r="B131" s="98"/>
      <c r="C131" s="98"/>
      <c r="D131" s="98"/>
      <c r="E131" s="95"/>
      <c r="F131" s="99" t="str" cm="1">
        <f t="array" ref="F131">IFERROR(_xlfn.IFS(D131="זכר",INDEX($L$10:$V$17,MATCH(E131,$N$10:$N$17,-1),1),D131="נקבה",INDEX($L$10:$V$17,MATCH(E131,$S$10:$S$17,-1),1),D131="",""),"")</f>
        <v/>
      </c>
      <c r="G131" s="99" t="str">
        <f t="shared" si="10"/>
        <v/>
      </c>
      <c r="H131" s="99" t="e">
        <f t="shared" si="11"/>
        <v>#N/A</v>
      </c>
      <c r="I131" s="99">
        <f t="shared" si="12"/>
        <v>0</v>
      </c>
      <c r="J131" s="99" t="e">
        <f t="shared" si="13"/>
        <v>#N/A</v>
      </c>
    </row>
    <row r="132" spans="1:10" ht="13.8">
      <c r="A132" s="52"/>
      <c r="B132" s="98"/>
      <c r="C132" s="98"/>
      <c r="D132" s="98"/>
      <c r="E132" s="95"/>
      <c r="F132" s="99" t="str" cm="1">
        <f t="array" ref="F132">IFERROR(_xlfn.IFS(D132="זכר",INDEX($L$10:$V$17,MATCH(E132,$N$10:$N$17,-1),1),D132="נקבה",INDEX($L$10:$V$17,MATCH(E132,$S$10:$S$17,-1),1),D132="",""),"")</f>
        <v/>
      </c>
      <c r="G132" s="99" t="str">
        <f t="shared" si="10"/>
        <v/>
      </c>
      <c r="H132" s="99" t="e">
        <f t="shared" si="11"/>
        <v>#N/A</v>
      </c>
      <c r="I132" s="99">
        <f t="shared" si="12"/>
        <v>0</v>
      </c>
      <c r="J132" s="99" t="e">
        <f t="shared" si="13"/>
        <v>#N/A</v>
      </c>
    </row>
    <row r="133" spans="1:10" ht="13.8">
      <c r="A133" s="52"/>
      <c r="B133" s="98"/>
      <c r="C133" s="98"/>
      <c r="D133" s="98"/>
      <c r="E133" s="95"/>
      <c r="F133" s="99" t="str" cm="1">
        <f t="array" ref="F133">IFERROR(_xlfn.IFS(D133="זכר",INDEX($L$10:$V$17,MATCH(E133,$N$10:$N$17,-1),1),D133="נקבה",INDEX($L$10:$V$17,MATCH(E133,$S$10:$S$17,-1),1),D133="",""),"")</f>
        <v/>
      </c>
      <c r="G133" s="99" t="str">
        <f t="shared" si="10"/>
        <v/>
      </c>
      <c r="H133" s="99" t="e">
        <f t="shared" si="11"/>
        <v>#N/A</v>
      </c>
      <c r="I133" s="99">
        <f t="shared" si="12"/>
        <v>0</v>
      </c>
      <c r="J133" s="99" t="e">
        <f t="shared" si="13"/>
        <v>#N/A</v>
      </c>
    </row>
    <row r="134" spans="1:10" ht="13.8">
      <c r="A134" s="52"/>
      <c r="B134" s="98"/>
      <c r="C134" s="98"/>
      <c r="D134" s="98"/>
      <c r="E134" s="95"/>
      <c r="F134" s="99" t="str" cm="1">
        <f t="array" ref="F134">IFERROR(_xlfn.IFS(D134="זכר",INDEX($L$10:$V$17,MATCH(E134,$N$10:$N$17,-1),1),D134="נקבה",INDEX($L$10:$V$17,MATCH(E134,$S$10:$S$17,-1),1),D134="",""),"")</f>
        <v/>
      </c>
      <c r="G134" s="99" t="str">
        <f t="shared" si="10"/>
        <v/>
      </c>
      <c r="H134" s="99" t="e">
        <f t="shared" si="11"/>
        <v>#N/A</v>
      </c>
      <c r="I134" s="99">
        <f t="shared" si="12"/>
        <v>0</v>
      </c>
      <c r="J134" s="99" t="e">
        <f t="shared" si="13"/>
        <v>#N/A</v>
      </c>
    </row>
    <row r="135" spans="1:10" ht="13.8">
      <c r="A135" s="52"/>
      <c r="B135" s="98"/>
      <c r="C135" s="98"/>
      <c r="D135" s="98"/>
      <c r="E135" s="95"/>
      <c r="F135" s="99" t="str" cm="1">
        <f t="array" ref="F135">IFERROR(_xlfn.IFS(D135="זכר",INDEX($L$10:$V$17,MATCH(E135,$N$10:$N$17,-1),1),D135="נקבה",INDEX($L$10:$V$17,MATCH(E135,$S$10:$S$17,-1),1),D135="",""),"")</f>
        <v/>
      </c>
      <c r="G135" s="99" t="str">
        <f t="shared" si="10"/>
        <v/>
      </c>
      <c r="H135" s="99" t="e">
        <f t="shared" si="11"/>
        <v>#N/A</v>
      </c>
      <c r="I135" s="99">
        <f t="shared" si="12"/>
        <v>0</v>
      </c>
      <c r="J135" s="99" t="e">
        <f t="shared" si="13"/>
        <v>#N/A</v>
      </c>
    </row>
    <row r="136" spans="1:10" ht="13.8">
      <c r="A136" s="52"/>
      <c r="B136" s="98"/>
      <c r="C136" s="98"/>
      <c r="D136" s="98"/>
      <c r="E136" s="95"/>
      <c r="F136" s="99" t="str" cm="1">
        <f t="array" ref="F136">IFERROR(_xlfn.IFS(D136="זכר",INDEX($L$10:$V$17,MATCH(E136,$N$10:$N$17,-1),1),D136="נקבה",INDEX($L$10:$V$17,MATCH(E136,$S$10:$S$17,-1),1),D136="",""),"")</f>
        <v/>
      </c>
      <c r="G136" s="99" t="str">
        <f t="shared" si="10"/>
        <v/>
      </c>
      <c r="H136" s="99" t="e">
        <f t="shared" si="11"/>
        <v>#N/A</v>
      </c>
      <c r="I136" s="99">
        <f t="shared" si="12"/>
        <v>0</v>
      </c>
      <c r="J136" s="99" t="e">
        <f t="shared" si="13"/>
        <v>#N/A</v>
      </c>
    </row>
    <row r="137" spans="1:10" ht="13.8">
      <c r="A137" s="52"/>
      <c r="B137" s="98"/>
      <c r="C137" s="98"/>
      <c r="D137" s="98"/>
      <c r="E137" s="95"/>
      <c r="F137" s="99" t="str" cm="1">
        <f t="array" ref="F137">IFERROR(_xlfn.IFS(D137="זכר",INDEX($L$10:$V$17,MATCH(E137,$N$10:$N$17,-1),1),D137="נקבה",INDEX($L$10:$V$17,MATCH(E137,$S$10:$S$17,-1),1),D137="",""),"")</f>
        <v/>
      </c>
      <c r="G137" s="99" t="str">
        <f t="shared" ref="G137:G200" si="14">IF(D137="זכר",VLOOKUP(F137,$L$20:$M$27,2,0),IF(D137="נקבה",VLOOKUP(F137,$L$29:$M$36,2,0),""))</f>
        <v/>
      </c>
      <c r="H137" s="99" t="e">
        <f t="shared" ref="H137:H200" si="15">VLOOKUP(F137,$O$19:$P$26,2)</f>
        <v>#N/A</v>
      </c>
      <c r="I137" s="99">
        <f t="shared" ref="I137:I200" si="16">IF(D137="נקבה",H137*1.5,0)</f>
        <v>0</v>
      </c>
      <c r="J137" s="99" t="e">
        <f t="shared" ref="J137:J200" si="17">I137+H137</f>
        <v>#N/A</v>
      </c>
    </row>
    <row r="138" spans="1:10" ht="13.8">
      <c r="A138" s="52"/>
      <c r="B138" s="98"/>
      <c r="C138" s="98"/>
      <c r="D138" s="98"/>
      <c r="E138" s="95"/>
      <c r="F138" s="99" t="str" cm="1">
        <f t="array" ref="F138">IFERROR(_xlfn.IFS(D138="זכר",INDEX($L$10:$V$17,MATCH(E138,$N$10:$N$17,-1),1),D138="נקבה",INDEX($L$10:$V$17,MATCH(E138,$S$10:$S$17,-1),1),D138="",""),"")</f>
        <v/>
      </c>
      <c r="G138" s="99" t="str">
        <f t="shared" si="14"/>
        <v/>
      </c>
      <c r="H138" s="99" t="e">
        <f t="shared" si="15"/>
        <v>#N/A</v>
      </c>
      <c r="I138" s="99">
        <f t="shared" si="16"/>
        <v>0</v>
      </c>
      <c r="J138" s="99" t="e">
        <f t="shared" si="17"/>
        <v>#N/A</v>
      </c>
    </row>
    <row r="139" spans="1:10" ht="13.8">
      <c r="A139" s="52"/>
      <c r="B139" s="98"/>
      <c r="C139" s="98"/>
      <c r="D139" s="98"/>
      <c r="E139" s="95"/>
      <c r="F139" s="99" t="str" cm="1">
        <f t="array" ref="F139">IFERROR(_xlfn.IFS(D139="זכר",INDEX($L$10:$V$17,MATCH(E139,$N$10:$N$17,-1),1),D139="נקבה",INDEX($L$10:$V$17,MATCH(E139,$S$10:$S$17,-1),1),D139="",""),"")</f>
        <v/>
      </c>
      <c r="G139" s="99" t="str">
        <f t="shared" si="14"/>
        <v/>
      </c>
      <c r="H139" s="99" t="e">
        <f t="shared" si="15"/>
        <v>#N/A</v>
      </c>
      <c r="I139" s="99">
        <f t="shared" si="16"/>
        <v>0</v>
      </c>
      <c r="J139" s="99" t="e">
        <f t="shared" si="17"/>
        <v>#N/A</v>
      </c>
    </row>
    <row r="140" spans="1:10" ht="13.8">
      <c r="A140" s="52"/>
      <c r="B140" s="98"/>
      <c r="C140" s="98"/>
      <c r="D140" s="98"/>
      <c r="E140" s="95"/>
      <c r="F140" s="99" t="str" cm="1">
        <f t="array" ref="F140">IFERROR(_xlfn.IFS(D140="זכר",INDEX($L$10:$V$17,MATCH(E140,$N$10:$N$17,-1),1),D140="נקבה",INDEX($L$10:$V$17,MATCH(E140,$S$10:$S$17,-1),1),D140="",""),"")</f>
        <v/>
      </c>
      <c r="G140" s="99" t="str">
        <f t="shared" si="14"/>
        <v/>
      </c>
      <c r="H140" s="99" t="e">
        <f t="shared" si="15"/>
        <v>#N/A</v>
      </c>
      <c r="I140" s="99">
        <f t="shared" si="16"/>
        <v>0</v>
      </c>
      <c r="J140" s="99" t="e">
        <f t="shared" si="17"/>
        <v>#N/A</v>
      </c>
    </row>
    <row r="141" spans="1:10" ht="13.8">
      <c r="A141" s="52"/>
      <c r="B141" s="98"/>
      <c r="C141" s="98"/>
      <c r="D141" s="98"/>
      <c r="E141" s="95"/>
      <c r="F141" s="99" t="str" cm="1">
        <f t="array" ref="F141">IFERROR(_xlfn.IFS(D141="זכר",INDEX($L$10:$V$17,MATCH(E141,$N$10:$N$17,-1),1),D141="נקבה",INDEX($L$10:$V$17,MATCH(E141,$S$10:$S$17,-1),1),D141="",""),"")</f>
        <v/>
      </c>
      <c r="G141" s="99" t="str">
        <f t="shared" si="14"/>
        <v/>
      </c>
      <c r="H141" s="99" t="e">
        <f t="shared" si="15"/>
        <v>#N/A</v>
      </c>
      <c r="I141" s="99">
        <f t="shared" si="16"/>
        <v>0</v>
      </c>
      <c r="J141" s="99" t="e">
        <f t="shared" si="17"/>
        <v>#N/A</v>
      </c>
    </row>
    <row r="142" spans="1:10" ht="13.8">
      <c r="A142" s="52"/>
      <c r="B142" s="98"/>
      <c r="C142" s="98"/>
      <c r="D142" s="98"/>
      <c r="E142" s="95"/>
      <c r="F142" s="99" t="str" cm="1">
        <f t="array" ref="F142">IFERROR(_xlfn.IFS(D142="זכר",INDEX($L$10:$V$17,MATCH(E142,$N$10:$N$17,-1),1),D142="נקבה",INDEX($L$10:$V$17,MATCH(E142,$S$10:$S$17,-1),1),D142="",""),"")</f>
        <v/>
      </c>
      <c r="G142" s="99" t="str">
        <f t="shared" si="14"/>
        <v/>
      </c>
      <c r="H142" s="99" t="e">
        <f t="shared" si="15"/>
        <v>#N/A</v>
      </c>
      <c r="I142" s="99">
        <f t="shared" si="16"/>
        <v>0</v>
      </c>
      <c r="J142" s="99" t="e">
        <f t="shared" si="17"/>
        <v>#N/A</v>
      </c>
    </row>
    <row r="143" spans="1:10" ht="13.8">
      <c r="A143" s="52"/>
      <c r="B143" s="98"/>
      <c r="C143" s="98"/>
      <c r="D143" s="98"/>
      <c r="E143" s="95"/>
      <c r="F143" s="99" t="str" cm="1">
        <f t="array" ref="F143">IFERROR(_xlfn.IFS(D143="זכר",INDEX($L$10:$V$17,MATCH(E143,$N$10:$N$17,-1),1),D143="נקבה",INDEX($L$10:$V$17,MATCH(E143,$S$10:$S$17,-1),1),D143="",""),"")</f>
        <v/>
      </c>
      <c r="G143" s="99" t="str">
        <f t="shared" si="14"/>
        <v/>
      </c>
      <c r="H143" s="99" t="e">
        <f t="shared" si="15"/>
        <v>#N/A</v>
      </c>
      <c r="I143" s="99">
        <f t="shared" si="16"/>
        <v>0</v>
      </c>
      <c r="J143" s="99" t="e">
        <f t="shared" si="17"/>
        <v>#N/A</v>
      </c>
    </row>
    <row r="144" spans="1:10" ht="13.8">
      <c r="A144" s="52"/>
      <c r="B144" s="98"/>
      <c r="C144" s="98"/>
      <c r="D144" s="98"/>
      <c r="E144" s="95"/>
      <c r="F144" s="99" t="str" cm="1">
        <f t="array" ref="F144">IFERROR(_xlfn.IFS(D144="זכר",INDEX($L$10:$V$17,MATCH(E144,$N$10:$N$17,-1),1),D144="נקבה",INDEX($L$10:$V$17,MATCH(E144,$S$10:$S$17,-1),1),D144="",""),"")</f>
        <v/>
      </c>
      <c r="G144" s="99" t="str">
        <f t="shared" si="14"/>
        <v/>
      </c>
      <c r="H144" s="99" t="e">
        <f t="shared" si="15"/>
        <v>#N/A</v>
      </c>
      <c r="I144" s="99">
        <f t="shared" si="16"/>
        <v>0</v>
      </c>
      <c r="J144" s="99" t="e">
        <f t="shared" si="17"/>
        <v>#N/A</v>
      </c>
    </row>
    <row r="145" spans="1:10" ht="13.8">
      <c r="A145" s="52"/>
      <c r="B145" s="98"/>
      <c r="C145" s="98"/>
      <c r="D145" s="98"/>
      <c r="E145" s="95"/>
      <c r="F145" s="99" t="str" cm="1">
        <f t="array" ref="F145">IFERROR(_xlfn.IFS(D145="זכר",INDEX($L$10:$V$17,MATCH(E145,$N$10:$N$17,-1),1),D145="נקבה",INDEX($L$10:$V$17,MATCH(E145,$S$10:$S$17,-1),1),D145="",""),"")</f>
        <v/>
      </c>
      <c r="G145" s="99" t="str">
        <f t="shared" si="14"/>
        <v/>
      </c>
      <c r="H145" s="99" t="e">
        <f t="shared" si="15"/>
        <v>#N/A</v>
      </c>
      <c r="I145" s="99">
        <f t="shared" si="16"/>
        <v>0</v>
      </c>
      <c r="J145" s="99" t="e">
        <f t="shared" si="17"/>
        <v>#N/A</v>
      </c>
    </row>
    <row r="146" spans="1:10" ht="13.8">
      <c r="A146" s="52"/>
      <c r="B146" s="98"/>
      <c r="C146" s="98"/>
      <c r="D146" s="98"/>
      <c r="E146" s="95"/>
      <c r="F146" s="99" t="str" cm="1">
        <f t="array" ref="F146">IFERROR(_xlfn.IFS(D146="זכר",INDEX($L$10:$V$17,MATCH(E146,$N$10:$N$17,-1),1),D146="נקבה",INDEX($L$10:$V$17,MATCH(E146,$S$10:$S$17,-1),1),D146="",""),"")</f>
        <v/>
      </c>
      <c r="G146" s="99" t="str">
        <f t="shared" si="14"/>
        <v/>
      </c>
      <c r="H146" s="99" t="e">
        <f t="shared" si="15"/>
        <v>#N/A</v>
      </c>
      <c r="I146" s="99">
        <f t="shared" si="16"/>
        <v>0</v>
      </c>
      <c r="J146" s="99" t="e">
        <f t="shared" si="17"/>
        <v>#N/A</v>
      </c>
    </row>
    <row r="147" spans="1:10" ht="13.8">
      <c r="A147" s="52"/>
      <c r="B147" s="98"/>
      <c r="C147" s="98"/>
      <c r="D147" s="98"/>
      <c r="E147" s="95"/>
      <c r="F147" s="99" t="str" cm="1">
        <f t="array" ref="F147">IFERROR(_xlfn.IFS(D147="זכר",INDEX($L$10:$V$17,MATCH(E147,$N$10:$N$17,-1),1),D147="נקבה",INDEX($L$10:$V$17,MATCH(E147,$S$10:$S$17,-1),1),D147="",""),"")</f>
        <v/>
      </c>
      <c r="G147" s="99" t="str">
        <f t="shared" si="14"/>
        <v/>
      </c>
      <c r="H147" s="99" t="e">
        <f t="shared" si="15"/>
        <v>#N/A</v>
      </c>
      <c r="I147" s="99">
        <f t="shared" si="16"/>
        <v>0</v>
      </c>
      <c r="J147" s="99" t="e">
        <f t="shared" si="17"/>
        <v>#N/A</v>
      </c>
    </row>
    <row r="148" spans="1:10" ht="13.8">
      <c r="A148" s="52"/>
      <c r="B148" s="98"/>
      <c r="C148" s="98"/>
      <c r="D148" s="98"/>
      <c r="E148" s="95"/>
      <c r="F148" s="99" t="str" cm="1">
        <f t="array" ref="F148">IFERROR(_xlfn.IFS(D148="זכר",INDEX($L$10:$V$17,MATCH(E148,$N$10:$N$17,-1),1),D148="נקבה",INDEX($L$10:$V$17,MATCH(E148,$S$10:$S$17,-1),1),D148="",""),"")</f>
        <v/>
      </c>
      <c r="G148" s="99" t="str">
        <f t="shared" si="14"/>
        <v/>
      </c>
      <c r="H148" s="99" t="e">
        <f t="shared" si="15"/>
        <v>#N/A</v>
      </c>
      <c r="I148" s="99">
        <f t="shared" si="16"/>
        <v>0</v>
      </c>
      <c r="J148" s="99" t="e">
        <f t="shared" si="17"/>
        <v>#N/A</v>
      </c>
    </row>
    <row r="149" spans="1:10" ht="13.8">
      <c r="A149" s="52"/>
      <c r="B149" s="98"/>
      <c r="C149" s="98"/>
      <c r="D149" s="98"/>
      <c r="E149" s="95"/>
      <c r="F149" s="99" t="str" cm="1">
        <f t="array" ref="F149">IFERROR(_xlfn.IFS(D149="זכר",INDEX($L$10:$V$17,MATCH(E149,$N$10:$N$17,-1),1),D149="נקבה",INDEX($L$10:$V$17,MATCH(E149,$S$10:$S$17,-1),1),D149="",""),"")</f>
        <v/>
      </c>
      <c r="G149" s="99" t="str">
        <f t="shared" si="14"/>
        <v/>
      </c>
      <c r="H149" s="99" t="e">
        <f t="shared" si="15"/>
        <v>#N/A</v>
      </c>
      <c r="I149" s="99">
        <f t="shared" si="16"/>
        <v>0</v>
      </c>
      <c r="J149" s="99" t="e">
        <f t="shared" si="17"/>
        <v>#N/A</v>
      </c>
    </row>
    <row r="150" spans="1:10" ht="13.8">
      <c r="A150" s="52"/>
      <c r="B150" s="98"/>
      <c r="C150" s="98"/>
      <c r="D150" s="98"/>
      <c r="E150" s="95"/>
      <c r="F150" s="99" t="str" cm="1">
        <f t="array" ref="F150">IFERROR(_xlfn.IFS(D150="זכר",INDEX($L$10:$V$17,MATCH(E150,$N$10:$N$17,-1),1),D150="נקבה",INDEX($L$10:$V$17,MATCH(E150,$S$10:$S$17,-1),1),D150="",""),"")</f>
        <v/>
      </c>
      <c r="G150" s="99" t="str">
        <f t="shared" si="14"/>
        <v/>
      </c>
      <c r="H150" s="99" t="e">
        <f t="shared" si="15"/>
        <v>#N/A</v>
      </c>
      <c r="I150" s="99">
        <f t="shared" si="16"/>
        <v>0</v>
      </c>
      <c r="J150" s="99" t="e">
        <f t="shared" si="17"/>
        <v>#N/A</v>
      </c>
    </row>
    <row r="151" spans="1:10" ht="13.8">
      <c r="A151" s="52"/>
      <c r="B151" s="98"/>
      <c r="C151" s="98"/>
      <c r="D151" s="98"/>
      <c r="E151" s="95"/>
      <c r="F151" s="99" t="str" cm="1">
        <f t="array" ref="F151">IFERROR(_xlfn.IFS(D151="זכר",INDEX($L$10:$V$17,MATCH(E151,$N$10:$N$17,-1),1),D151="נקבה",INDEX($L$10:$V$17,MATCH(E151,$S$10:$S$17,-1),1),D151="",""),"")</f>
        <v/>
      </c>
      <c r="G151" s="99" t="str">
        <f t="shared" si="14"/>
        <v/>
      </c>
      <c r="H151" s="99" t="e">
        <f t="shared" si="15"/>
        <v>#N/A</v>
      </c>
      <c r="I151" s="99">
        <f t="shared" si="16"/>
        <v>0</v>
      </c>
      <c r="J151" s="99" t="e">
        <f t="shared" si="17"/>
        <v>#N/A</v>
      </c>
    </row>
    <row r="152" spans="1:10" ht="13.8">
      <c r="A152" s="52"/>
      <c r="B152" s="98"/>
      <c r="C152" s="98"/>
      <c r="D152" s="98"/>
      <c r="E152" s="95"/>
      <c r="F152" s="99" t="str" cm="1">
        <f t="array" ref="F152">IFERROR(_xlfn.IFS(D152="זכר",INDEX($L$10:$V$17,MATCH(E152,$N$10:$N$17,-1),1),D152="נקבה",INDEX($L$10:$V$17,MATCH(E152,$S$10:$S$17,-1),1),D152="",""),"")</f>
        <v/>
      </c>
      <c r="G152" s="99" t="str">
        <f t="shared" si="14"/>
        <v/>
      </c>
      <c r="H152" s="99" t="e">
        <f t="shared" si="15"/>
        <v>#N/A</v>
      </c>
      <c r="I152" s="99">
        <f t="shared" si="16"/>
        <v>0</v>
      </c>
      <c r="J152" s="99" t="e">
        <f t="shared" si="17"/>
        <v>#N/A</v>
      </c>
    </row>
    <row r="153" spans="1:10" ht="13.8">
      <c r="A153" s="52"/>
      <c r="B153" s="98"/>
      <c r="C153" s="98"/>
      <c r="D153" s="98"/>
      <c r="E153" s="95"/>
      <c r="F153" s="99" t="str" cm="1">
        <f t="array" ref="F153">IFERROR(_xlfn.IFS(D153="זכר",INDEX($L$10:$V$17,MATCH(E153,$N$10:$N$17,-1),1),D153="נקבה",INDEX($L$10:$V$17,MATCH(E153,$S$10:$S$17,-1),1),D153="",""),"")</f>
        <v/>
      </c>
      <c r="G153" s="99" t="str">
        <f t="shared" si="14"/>
        <v/>
      </c>
      <c r="H153" s="99" t="e">
        <f t="shared" si="15"/>
        <v>#N/A</v>
      </c>
      <c r="I153" s="99">
        <f t="shared" si="16"/>
        <v>0</v>
      </c>
      <c r="J153" s="99" t="e">
        <f t="shared" si="17"/>
        <v>#N/A</v>
      </c>
    </row>
    <row r="154" spans="1:10" ht="13.8">
      <c r="A154" s="52"/>
      <c r="B154" s="98"/>
      <c r="C154" s="98"/>
      <c r="D154" s="98"/>
      <c r="E154" s="95"/>
      <c r="F154" s="99" t="str" cm="1">
        <f t="array" ref="F154">IFERROR(_xlfn.IFS(D154="זכר",INDEX($L$10:$V$17,MATCH(E154,$N$10:$N$17,-1),1),D154="נקבה",INDEX($L$10:$V$17,MATCH(E154,$S$10:$S$17,-1),1),D154="",""),"")</f>
        <v/>
      </c>
      <c r="G154" s="99" t="str">
        <f t="shared" si="14"/>
        <v/>
      </c>
      <c r="H154" s="99" t="e">
        <f t="shared" si="15"/>
        <v>#N/A</v>
      </c>
      <c r="I154" s="99">
        <f t="shared" si="16"/>
        <v>0</v>
      </c>
      <c r="J154" s="99" t="e">
        <f t="shared" si="17"/>
        <v>#N/A</v>
      </c>
    </row>
    <row r="155" spans="1:10" ht="13.8">
      <c r="A155" s="52"/>
      <c r="B155" s="98"/>
      <c r="C155" s="98"/>
      <c r="D155" s="98"/>
      <c r="E155" s="95"/>
      <c r="F155" s="99" t="str" cm="1">
        <f t="array" ref="F155">IFERROR(_xlfn.IFS(D155="זכר",INDEX($L$10:$V$17,MATCH(E155,$N$10:$N$17,-1),1),D155="נקבה",INDEX($L$10:$V$17,MATCH(E155,$S$10:$S$17,-1),1),D155="",""),"")</f>
        <v/>
      </c>
      <c r="G155" s="99" t="str">
        <f t="shared" si="14"/>
        <v/>
      </c>
      <c r="H155" s="99" t="e">
        <f t="shared" si="15"/>
        <v>#N/A</v>
      </c>
      <c r="I155" s="99">
        <f t="shared" si="16"/>
        <v>0</v>
      </c>
      <c r="J155" s="99" t="e">
        <f t="shared" si="17"/>
        <v>#N/A</v>
      </c>
    </row>
    <row r="156" spans="1:10" ht="13.8">
      <c r="A156" s="52"/>
      <c r="B156" s="98"/>
      <c r="C156" s="98"/>
      <c r="D156" s="98"/>
      <c r="E156" s="95"/>
      <c r="F156" s="99" t="str" cm="1">
        <f t="array" ref="F156">IFERROR(_xlfn.IFS(D156="זכר",INDEX($L$10:$V$17,MATCH(E156,$N$10:$N$17,-1),1),D156="נקבה",INDEX($L$10:$V$17,MATCH(E156,$S$10:$S$17,-1),1),D156="",""),"")</f>
        <v/>
      </c>
      <c r="G156" s="99" t="str">
        <f t="shared" si="14"/>
        <v/>
      </c>
      <c r="H156" s="99" t="e">
        <f t="shared" si="15"/>
        <v>#N/A</v>
      </c>
      <c r="I156" s="99">
        <f t="shared" si="16"/>
        <v>0</v>
      </c>
      <c r="J156" s="99" t="e">
        <f t="shared" si="17"/>
        <v>#N/A</v>
      </c>
    </row>
    <row r="157" spans="1:10" ht="13.8">
      <c r="A157" s="52"/>
      <c r="B157" s="98"/>
      <c r="C157" s="98"/>
      <c r="D157" s="98"/>
      <c r="E157" s="95"/>
      <c r="F157" s="99" t="str" cm="1">
        <f t="array" ref="F157">IFERROR(_xlfn.IFS(D157="זכר",INDEX($L$10:$V$17,MATCH(E157,$N$10:$N$17,-1),1),D157="נקבה",INDEX($L$10:$V$17,MATCH(E157,$S$10:$S$17,-1),1),D157="",""),"")</f>
        <v/>
      </c>
      <c r="G157" s="99" t="str">
        <f t="shared" si="14"/>
        <v/>
      </c>
      <c r="H157" s="99" t="e">
        <f t="shared" si="15"/>
        <v>#N/A</v>
      </c>
      <c r="I157" s="99">
        <f t="shared" si="16"/>
        <v>0</v>
      </c>
      <c r="J157" s="99" t="e">
        <f t="shared" si="17"/>
        <v>#N/A</v>
      </c>
    </row>
    <row r="158" spans="1:10" ht="13.8">
      <c r="A158" s="52"/>
      <c r="B158" s="98"/>
      <c r="C158" s="98"/>
      <c r="D158" s="98"/>
      <c r="E158" s="95"/>
      <c r="F158" s="99" t="str" cm="1">
        <f t="array" ref="F158">IFERROR(_xlfn.IFS(D158="זכר",INDEX($L$10:$V$17,MATCH(E158,$N$10:$N$17,-1),1),D158="נקבה",INDEX($L$10:$V$17,MATCH(E158,$S$10:$S$17,-1),1),D158="",""),"")</f>
        <v/>
      </c>
      <c r="G158" s="99" t="str">
        <f t="shared" si="14"/>
        <v/>
      </c>
      <c r="H158" s="99" t="e">
        <f t="shared" si="15"/>
        <v>#N/A</v>
      </c>
      <c r="I158" s="99">
        <f t="shared" si="16"/>
        <v>0</v>
      </c>
      <c r="J158" s="99" t="e">
        <f t="shared" si="17"/>
        <v>#N/A</v>
      </c>
    </row>
    <row r="159" spans="1:10" ht="13.8">
      <c r="A159" s="52"/>
      <c r="B159" s="98"/>
      <c r="C159" s="98"/>
      <c r="D159" s="98"/>
      <c r="E159" s="95"/>
      <c r="F159" s="99" t="str" cm="1">
        <f t="array" ref="F159">IFERROR(_xlfn.IFS(D159="זכר",INDEX($L$10:$V$17,MATCH(E159,$N$10:$N$17,-1),1),D159="נקבה",INDEX($L$10:$V$17,MATCH(E159,$S$10:$S$17,-1),1),D159="",""),"")</f>
        <v/>
      </c>
      <c r="G159" s="99" t="str">
        <f t="shared" si="14"/>
        <v/>
      </c>
      <c r="H159" s="99" t="e">
        <f t="shared" si="15"/>
        <v>#N/A</v>
      </c>
      <c r="I159" s="99">
        <f t="shared" si="16"/>
        <v>0</v>
      </c>
      <c r="J159" s="99" t="e">
        <f t="shared" si="17"/>
        <v>#N/A</v>
      </c>
    </row>
    <row r="160" spans="1:10" ht="13.8">
      <c r="A160" s="52"/>
      <c r="B160" s="98"/>
      <c r="C160" s="98"/>
      <c r="D160" s="98"/>
      <c r="E160" s="95"/>
      <c r="F160" s="99" t="str" cm="1">
        <f t="array" ref="F160">IFERROR(_xlfn.IFS(D160="זכר",INDEX($L$10:$V$17,MATCH(E160,$N$10:$N$17,-1),1),D160="נקבה",INDEX($L$10:$V$17,MATCH(E160,$S$10:$S$17,-1),1),D160="",""),"")</f>
        <v/>
      </c>
      <c r="G160" s="99" t="str">
        <f t="shared" si="14"/>
        <v/>
      </c>
      <c r="H160" s="99" t="e">
        <f t="shared" si="15"/>
        <v>#N/A</v>
      </c>
      <c r="I160" s="99">
        <f t="shared" si="16"/>
        <v>0</v>
      </c>
      <c r="J160" s="99" t="e">
        <f t="shared" si="17"/>
        <v>#N/A</v>
      </c>
    </row>
    <row r="161" spans="1:10" ht="13.8">
      <c r="A161" s="52"/>
      <c r="B161" s="98"/>
      <c r="C161" s="98"/>
      <c r="D161" s="98"/>
      <c r="E161" s="95"/>
      <c r="F161" s="99" t="str" cm="1">
        <f t="array" ref="F161">IFERROR(_xlfn.IFS(D161="זכר",INDEX($L$10:$V$17,MATCH(E161,$N$10:$N$17,-1),1),D161="נקבה",INDEX($L$10:$V$17,MATCH(E161,$S$10:$S$17,-1),1),D161="",""),"")</f>
        <v/>
      </c>
      <c r="G161" s="99" t="str">
        <f t="shared" si="14"/>
        <v/>
      </c>
      <c r="H161" s="99" t="e">
        <f t="shared" si="15"/>
        <v>#N/A</v>
      </c>
      <c r="I161" s="99">
        <f t="shared" si="16"/>
        <v>0</v>
      </c>
      <c r="J161" s="99" t="e">
        <f t="shared" si="17"/>
        <v>#N/A</v>
      </c>
    </row>
    <row r="162" spans="1:10" ht="13.8">
      <c r="A162" s="52"/>
      <c r="B162" s="98"/>
      <c r="C162" s="98"/>
      <c r="D162" s="98"/>
      <c r="E162" s="95"/>
      <c r="F162" s="99" t="str" cm="1">
        <f t="array" ref="F162">IFERROR(_xlfn.IFS(D162="זכר",INDEX($L$10:$V$17,MATCH(E162,$N$10:$N$17,-1),1),D162="נקבה",INDEX($L$10:$V$17,MATCH(E162,$S$10:$S$17,-1),1),D162="",""),"")</f>
        <v/>
      </c>
      <c r="G162" s="99" t="str">
        <f t="shared" si="14"/>
        <v/>
      </c>
      <c r="H162" s="99" t="e">
        <f t="shared" si="15"/>
        <v>#N/A</v>
      </c>
      <c r="I162" s="99">
        <f t="shared" si="16"/>
        <v>0</v>
      </c>
      <c r="J162" s="99" t="e">
        <f t="shared" si="17"/>
        <v>#N/A</v>
      </c>
    </row>
    <row r="163" spans="1:10" ht="13.8">
      <c r="A163" s="52"/>
      <c r="B163" s="98"/>
      <c r="C163" s="98"/>
      <c r="D163" s="98"/>
      <c r="E163" s="95"/>
      <c r="F163" s="99" t="str" cm="1">
        <f t="array" ref="F163">IFERROR(_xlfn.IFS(D163="זכר",INDEX($L$10:$V$17,MATCH(E163,$N$10:$N$17,-1),1),D163="נקבה",INDEX($L$10:$V$17,MATCH(E163,$S$10:$S$17,-1),1),D163="",""),"")</f>
        <v/>
      </c>
      <c r="G163" s="99" t="str">
        <f t="shared" si="14"/>
        <v/>
      </c>
      <c r="H163" s="99" t="e">
        <f t="shared" si="15"/>
        <v>#N/A</v>
      </c>
      <c r="I163" s="99">
        <f t="shared" si="16"/>
        <v>0</v>
      </c>
      <c r="J163" s="99" t="e">
        <f t="shared" si="17"/>
        <v>#N/A</v>
      </c>
    </row>
    <row r="164" spans="1:10" ht="13.8">
      <c r="A164" s="52"/>
      <c r="B164" s="98"/>
      <c r="C164" s="98"/>
      <c r="D164" s="98"/>
      <c r="E164" s="95"/>
      <c r="F164" s="99" t="str" cm="1">
        <f t="array" ref="F164">IFERROR(_xlfn.IFS(D164="זכר",INDEX($L$10:$V$17,MATCH(E164,$N$10:$N$17,-1),1),D164="נקבה",INDEX($L$10:$V$17,MATCH(E164,$S$10:$S$17,-1),1),D164="",""),"")</f>
        <v/>
      </c>
      <c r="G164" s="99" t="str">
        <f t="shared" si="14"/>
        <v/>
      </c>
      <c r="H164" s="99" t="e">
        <f t="shared" si="15"/>
        <v>#N/A</v>
      </c>
      <c r="I164" s="99">
        <f t="shared" si="16"/>
        <v>0</v>
      </c>
      <c r="J164" s="99" t="e">
        <f t="shared" si="17"/>
        <v>#N/A</v>
      </c>
    </row>
    <row r="165" spans="1:10" ht="13.8">
      <c r="A165" s="52"/>
      <c r="B165" s="98"/>
      <c r="C165" s="98"/>
      <c r="D165" s="98"/>
      <c r="E165" s="95"/>
      <c r="F165" s="99" t="str" cm="1">
        <f t="array" ref="F165">IFERROR(_xlfn.IFS(D165="זכר",INDEX($L$10:$V$17,MATCH(E165,$N$10:$N$17,-1),1),D165="נקבה",INDEX($L$10:$V$17,MATCH(E165,$S$10:$S$17,-1),1),D165="",""),"")</f>
        <v/>
      </c>
      <c r="G165" s="99" t="str">
        <f t="shared" si="14"/>
        <v/>
      </c>
      <c r="H165" s="99" t="e">
        <f t="shared" si="15"/>
        <v>#N/A</v>
      </c>
      <c r="I165" s="99">
        <f t="shared" si="16"/>
        <v>0</v>
      </c>
      <c r="J165" s="99" t="e">
        <f t="shared" si="17"/>
        <v>#N/A</v>
      </c>
    </row>
    <row r="166" spans="1:10" ht="13.8">
      <c r="A166" s="52"/>
      <c r="B166" s="98"/>
      <c r="C166" s="98"/>
      <c r="D166" s="98"/>
      <c r="E166" s="95"/>
      <c r="F166" s="99" t="str" cm="1">
        <f t="array" ref="F166">IFERROR(_xlfn.IFS(D166="זכר",INDEX($L$10:$V$17,MATCH(E166,$N$10:$N$17,-1),1),D166="נקבה",INDEX($L$10:$V$17,MATCH(E166,$S$10:$S$17,-1),1),D166="",""),"")</f>
        <v/>
      </c>
      <c r="G166" s="99" t="str">
        <f t="shared" si="14"/>
        <v/>
      </c>
      <c r="H166" s="99" t="e">
        <f t="shared" si="15"/>
        <v>#N/A</v>
      </c>
      <c r="I166" s="99">
        <f t="shared" si="16"/>
        <v>0</v>
      </c>
      <c r="J166" s="99" t="e">
        <f t="shared" si="17"/>
        <v>#N/A</v>
      </c>
    </row>
    <row r="167" spans="1:10" ht="13.8">
      <c r="A167" s="52"/>
      <c r="B167" s="98"/>
      <c r="C167" s="98"/>
      <c r="D167" s="98"/>
      <c r="E167" s="95"/>
      <c r="F167" s="99" t="str" cm="1">
        <f t="array" ref="F167">IFERROR(_xlfn.IFS(D167="זכר",INDEX($L$10:$V$17,MATCH(E167,$N$10:$N$17,-1),1),D167="נקבה",INDEX($L$10:$V$17,MATCH(E167,$S$10:$S$17,-1),1),D167="",""),"")</f>
        <v/>
      </c>
      <c r="G167" s="99" t="str">
        <f t="shared" si="14"/>
        <v/>
      </c>
      <c r="H167" s="99" t="e">
        <f t="shared" si="15"/>
        <v>#N/A</v>
      </c>
      <c r="I167" s="99">
        <f t="shared" si="16"/>
        <v>0</v>
      </c>
      <c r="J167" s="99" t="e">
        <f t="shared" si="17"/>
        <v>#N/A</v>
      </c>
    </row>
    <row r="168" spans="1:10" ht="13.8">
      <c r="A168" s="52"/>
      <c r="B168" s="98"/>
      <c r="C168" s="98"/>
      <c r="D168" s="98"/>
      <c r="E168" s="95"/>
      <c r="F168" s="99" t="str" cm="1">
        <f t="array" ref="F168">IFERROR(_xlfn.IFS(D168="זכר",INDEX($L$10:$V$17,MATCH(E168,$N$10:$N$17,-1),1),D168="נקבה",INDEX($L$10:$V$17,MATCH(E168,$S$10:$S$17,-1),1),D168="",""),"")</f>
        <v/>
      </c>
      <c r="G168" s="99" t="str">
        <f t="shared" si="14"/>
        <v/>
      </c>
      <c r="H168" s="99" t="e">
        <f t="shared" si="15"/>
        <v>#N/A</v>
      </c>
      <c r="I168" s="99">
        <f t="shared" si="16"/>
        <v>0</v>
      </c>
      <c r="J168" s="99" t="e">
        <f t="shared" si="17"/>
        <v>#N/A</v>
      </c>
    </row>
    <row r="169" spans="1:10" ht="13.8">
      <c r="A169" s="52"/>
      <c r="B169" s="98"/>
      <c r="C169" s="98"/>
      <c r="D169" s="98"/>
      <c r="E169" s="95"/>
      <c r="F169" s="99" t="str" cm="1">
        <f t="array" ref="F169">IFERROR(_xlfn.IFS(D169="זכר",INDEX($L$10:$V$17,MATCH(E169,$N$10:$N$17,-1),1),D169="נקבה",INDEX($L$10:$V$17,MATCH(E169,$S$10:$S$17,-1),1),D169="",""),"")</f>
        <v/>
      </c>
      <c r="G169" s="99" t="str">
        <f t="shared" si="14"/>
        <v/>
      </c>
      <c r="H169" s="99" t="e">
        <f t="shared" si="15"/>
        <v>#N/A</v>
      </c>
      <c r="I169" s="99">
        <f t="shared" si="16"/>
        <v>0</v>
      </c>
      <c r="J169" s="99" t="e">
        <f t="shared" si="17"/>
        <v>#N/A</v>
      </c>
    </row>
    <row r="170" spans="1:10" ht="13.8">
      <c r="A170" s="52"/>
      <c r="B170" s="98"/>
      <c r="C170" s="98"/>
      <c r="D170" s="98"/>
      <c r="E170" s="95"/>
      <c r="F170" s="99" t="str" cm="1">
        <f t="array" ref="F170">IFERROR(_xlfn.IFS(D170="זכר",INDEX($L$10:$V$17,MATCH(E170,$N$10:$N$17,-1),1),D170="נקבה",INDEX($L$10:$V$17,MATCH(E170,$S$10:$S$17,-1),1),D170="",""),"")</f>
        <v/>
      </c>
      <c r="G170" s="99" t="str">
        <f t="shared" si="14"/>
        <v/>
      </c>
      <c r="H170" s="99" t="e">
        <f t="shared" si="15"/>
        <v>#N/A</v>
      </c>
      <c r="I170" s="99">
        <f t="shared" si="16"/>
        <v>0</v>
      </c>
      <c r="J170" s="99" t="e">
        <f t="shared" si="17"/>
        <v>#N/A</v>
      </c>
    </row>
    <row r="171" spans="1:10" ht="13.8">
      <c r="A171" s="52"/>
      <c r="B171" s="98"/>
      <c r="C171" s="98"/>
      <c r="D171" s="98"/>
      <c r="E171" s="95"/>
      <c r="F171" s="99" t="str" cm="1">
        <f t="array" ref="F171">IFERROR(_xlfn.IFS(D171="זכר",INDEX($L$10:$V$17,MATCH(E171,$N$10:$N$17,-1),1),D171="נקבה",INDEX($L$10:$V$17,MATCH(E171,$S$10:$S$17,-1),1),D171="",""),"")</f>
        <v/>
      </c>
      <c r="G171" s="99" t="str">
        <f t="shared" si="14"/>
        <v/>
      </c>
      <c r="H171" s="99" t="e">
        <f t="shared" si="15"/>
        <v>#N/A</v>
      </c>
      <c r="I171" s="99">
        <f t="shared" si="16"/>
        <v>0</v>
      </c>
      <c r="J171" s="99" t="e">
        <f t="shared" si="17"/>
        <v>#N/A</v>
      </c>
    </row>
    <row r="172" spans="1:10" ht="13.8">
      <c r="A172" s="52"/>
      <c r="B172" s="98"/>
      <c r="C172" s="98"/>
      <c r="D172" s="98"/>
      <c r="E172" s="95"/>
      <c r="F172" s="99" t="str" cm="1">
        <f t="array" ref="F172">IFERROR(_xlfn.IFS(D172="זכר",INDEX($L$10:$V$17,MATCH(E172,$N$10:$N$17,-1),1),D172="נקבה",INDEX($L$10:$V$17,MATCH(E172,$S$10:$S$17,-1),1),D172="",""),"")</f>
        <v/>
      </c>
      <c r="G172" s="99" t="str">
        <f t="shared" si="14"/>
        <v/>
      </c>
      <c r="H172" s="99" t="e">
        <f t="shared" si="15"/>
        <v>#N/A</v>
      </c>
      <c r="I172" s="99">
        <f t="shared" si="16"/>
        <v>0</v>
      </c>
      <c r="J172" s="99" t="e">
        <f t="shared" si="17"/>
        <v>#N/A</v>
      </c>
    </row>
    <row r="173" spans="1:10" ht="13.8">
      <c r="A173" s="52"/>
      <c r="B173" s="98"/>
      <c r="C173" s="98"/>
      <c r="D173" s="98"/>
      <c r="E173" s="95"/>
      <c r="F173" s="99" t="str" cm="1">
        <f t="array" ref="F173">IFERROR(_xlfn.IFS(D173="זכר",INDEX($L$10:$V$17,MATCH(E173,$N$10:$N$17,-1),1),D173="נקבה",INDEX($L$10:$V$17,MATCH(E173,$S$10:$S$17,-1),1),D173="",""),"")</f>
        <v/>
      </c>
      <c r="G173" s="99" t="str">
        <f t="shared" si="14"/>
        <v/>
      </c>
      <c r="H173" s="99" t="e">
        <f t="shared" si="15"/>
        <v>#N/A</v>
      </c>
      <c r="I173" s="99">
        <f t="shared" si="16"/>
        <v>0</v>
      </c>
      <c r="J173" s="99" t="e">
        <f t="shared" si="17"/>
        <v>#N/A</v>
      </c>
    </row>
    <row r="174" spans="1:10" ht="13.8">
      <c r="A174" s="52"/>
      <c r="B174" s="98"/>
      <c r="C174" s="98"/>
      <c r="D174" s="98"/>
      <c r="E174" s="95"/>
      <c r="F174" s="99" t="str" cm="1">
        <f t="array" ref="F174">IFERROR(_xlfn.IFS(D174="זכר",INDEX($L$10:$V$17,MATCH(E174,$N$10:$N$17,-1),1),D174="נקבה",INDEX($L$10:$V$17,MATCH(E174,$S$10:$S$17,-1),1),D174="",""),"")</f>
        <v/>
      </c>
      <c r="G174" s="99" t="str">
        <f t="shared" si="14"/>
        <v/>
      </c>
      <c r="H174" s="99" t="e">
        <f t="shared" si="15"/>
        <v>#N/A</v>
      </c>
      <c r="I174" s="99">
        <f t="shared" si="16"/>
        <v>0</v>
      </c>
      <c r="J174" s="99" t="e">
        <f t="shared" si="17"/>
        <v>#N/A</v>
      </c>
    </row>
    <row r="175" spans="1:10" ht="13.8">
      <c r="A175" s="52"/>
      <c r="B175" s="98"/>
      <c r="C175" s="98"/>
      <c r="D175" s="98"/>
      <c r="E175" s="95"/>
      <c r="F175" s="99" t="str" cm="1">
        <f t="array" ref="F175">IFERROR(_xlfn.IFS(D175="זכר",INDEX($L$10:$V$17,MATCH(E175,$N$10:$N$17,-1),1),D175="נקבה",INDEX($L$10:$V$17,MATCH(E175,$S$10:$S$17,-1),1),D175="",""),"")</f>
        <v/>
      </c>
      <c r="G175" s="99" t="str">
        <f t="shared" si="14"/>
        <v/>
      </c>
      <c r="H175" s="99" t="e">
        <f t="shared" si="15"/>
        <v>#N/A</v>
      </c>
      <c r="I175" s="99">
        <f t="shared" si="16"/>
        <v>0</v>
      </c>
      <c r="J175" s="99" t="e">
        <f t="shared" si="17"/>
        <v>#N/A</v>
      </c>
    </row>
    <row r="176" spans="1:10" ht="13.8">
      <c r="A176" s="52"/>
      <c r="B176" s="98"/>
      <c r="C176" s="98"/>
      <c r="D176" s="98"/>
      <c r="E176" s="95"/>
      <c r="F176" s="99" t="str" cm="1">
        <f t="array" ref="F176">IFERROR(_xlfn.IFS(D176="זכר",INDEX($L$10:$V$17,MATCH(E176,$N$10:$N$17,-1),1),D176="נקבה",INDEX($L$10:$V$17,MATCH(E176,$S$10:$S$17,-1),1),D176="",""),"")</f>
        <v/>
      </c>
      <c r="G176" s="99" t="str">
        <f t="shared" si="14"/>
        <v/>
      </c>
      <c r="H176" s="99" t="e">
        <f t="shared" si="15"/>
        <v>#N/A</v>
      </c>
      <c r="I176" s="99">
        <f t="shared" si="16"/>
        <v>0</v>
      </c>
      <c r="J176" s="99" t="e">
        <f t="shared" si="17"/>
        <v>#N/A</v>
      </c>
    </row>
    <row r="177" spans="1:10" ht="13.8">
      <c r="A177" s="52"/>
      <c r="B177" s="98"/>
      <c r="C177" s="98"/>
      <c r="D177" s="98"/>
      <c r="E177" s="95"/>
      <c r="F177" s="99" t="str" cm="1">
        <f t="array" ref="F177">IFERROR(_xlfn.IFS(D177="זכר",INDEX($L$10:$V$17,MATCH(E177,$N$10:$N$17,-1),1),D177="נקבה",INDEX($L$10:$V$17,MATCH(E177,$S$10:$S$17,-1),1),D177="",""),"")</f>
        <v/>
      </c>
      <c r="G177" s="99" t="str">
        <f t="shared" si="14"/>
        <v/>
      </c>
      <c r="H177" s="99" t="e">
        <f t="shared" si="15"/>
        <v>#N/A</v>
      </c>
      <c r="I177" s="99">
        <f t="shared" si="16"/>
        <v>0</v>
      </c>
      <c r="J177" s="99" t="e">
        <f t="shared" si="17"/>
        <v>#N/A</v>
      </c>
    </row>
    <row r="178" spans="1:10" ht="13.8">
      <c r="A178" s="52"/>
      <c r="B178" s="98"/>
      <c r="C178" s="98"/>
      <c r="D178" s="98"/>
      <c r="E178" s="95"/>
      <c r="F178" s="99" t="str" cm="1">
        <f t="array" ref="F178">IFERROR(_xlfn.IFS(D178="זכר",INDEX($L$10:$V$17,MATCH(E178,$N$10:$N$17,-1),1),D178="נקבה",INDEX($L$10:$V$17,MATCH(E178,$S$10:$S$17,-1),1),D178="",""),"")</f>
        <v/>
      </c>
      <c r="G178" s="99" t="str">
        <f t="shared" si="14"/>
        <v/>
      </c>
      <c r="H178" s="99" t="e">
        <f t="shared" si="15"/>
        <v>#N/A</v>
      </c>
      <c r="I178" s="99">
        <f t="shared" si="16"/>
        <v>0</v>
      </c>
      <c r="J178" s="99" t="e">
        <f t="shared" si="17"/>
        <v>#N/A</v>
      </c>
    </row>
    <row r="179" spans="1:10" ht="13.8">
      <c r="A179" s="52"/>
      <c r="B179" s="98"/>
      <c r="C179" s="98"/>
      <c r="D179" s="98"/>
      <c r="E179" s="95"/>
      <c r="F179" s="99" t="str" cm="1">
        <f t="array" ref="F179">IFERROR(_xlfn.IFS(D179="זכר",INDEX($L$10:$V$17,MATCH(E179,$N$10:$N$17,-1),1),D179="נקבה",INDEX($L$10:$V$17,MATCH(E179,$S$10:$S$17,-1),1),D179="",""),"")</f>
        <v/>
      </c>
      <c r="G179" s="99" t="str">
        <f t="shared" si="14"/>
        <v/>
      </c>
      <c r="H179" s="99" t="e">
        <f t="shared" si="15"/>
        <v>#N/A</v>
      </c>
      <c r="I179" s="99">
        <f t="shared" si="16"/>
        <v>0</v>
      </c>
      <c r="J179" s="99" t="e">
        <f t="shared" si="17"/>
        <v>#N/A</v>
      </c>
    </row>
    <row r="180" spans="1:10" ht="13.8">
      <c r="A180" s="52"/>
      <c r="B180" s="98"/>
      <c r="C180" s="98"/>
      <c r="D180" s="98"/>
      <c r="E180" s="95"/>
      <c r="F180" s="99" t="str" cm="1">
        <f t="array" ref="F180">IFERROR(_xlfn.IFS(D180="זכר",INDEX($L$10:$V$17,MATCH(E180,$N$10:$N$17,-1),1),D180="נקבה",INDEX($L$10:$V$17,MATCH(E180,$S$10:$S$17,-1),1),D180="",""),"")</f>
        <v/>
      </c>
      <c r="G180" s="99" t="str">
        <f t="shared" si="14"/>
        <v/>
      </c>
      <c r="H180" s="99" t="e">
        <f t="shared" si="15"/>
        <v>#N/A</v>
      </c>
      <c r="I180" s="99">
        <f t="shared" si="16"/>
        <v>0</v>
      </c>
      <c r="J180" s="99" t="e">
        <f t="shared" si="17"/>
        <v>#N/A</v>
      </c>
    </row>
    <row r="181" spans="1:10" ht="13.8">
      <c r="A181" s="52"/>
      <c r="B181" s="98"/>
      <c r="C181" s="98"/>
      <c r="D181" s="98"/>
      <c r="E181" s="95"/>
      <c r="F181" s="99" t="str" cm="1">
        <f t="array" ref="F181">IFERROR(_xlfn.IFS(D181="זכר",INDEX($L$10:$V$17,MATCH(E181,$N$10:$N$17,-1),1),D181="נקבה",INDEX($L$10:$V$17,MATCH(E181,$S$10:$S$17,-1),1),D181="",""),"")</f>
        <v/>
      </c>
      <c r="G181" s="99" t="str">
        <f t="shared" si="14"/>
        <v/>
      </c>
      <c r="H181" s="99" t="e">
        <f t="shared" si="15"/>
        <v>#N/A</v>
      </c>
      <c r="I181" s="99">
        <f t="shared" si="16"/>
        <v>0</v>
      </c>
      <c r="J181" s="99" t="e">
        <f t="shared" si="17"/>
        <v>#N/A</v>
      </c>
    </row>
    <row r="182" spans="1:10" ht="13.8">
      <c r="A182" s="52"/>
      <c r="B182" s="98"/>
      <c r="C182" s="98"/>
      <c r="D182" s="98"/>
      <c r="E182" s="95"/>
      <c r="F182" s="99" t="str" cm="1">
        <f t="array" ref="F182">IFERROR(_xlfn.IFS(D182="זכר",INDEX($L$10:$V$17,MATCH(E182,$N$10:$N$17,-1),1),D182="נקבה",INDEX($L$10:$V$17,MATCH(E182,$S$10:$S$17,-1),1),D182="",""),"")</f>
        <v/>
      </c>
      <c r="G182" s="99" t="str">
        <f t="shared" si="14"/>
        <v/>
      </c>
      <c r="H182" s="99" t="e">
        <f t="shared" si="15"/>
        <v>#N/A</v>
      </c>
      <c r="I182" s="99">
        <f t="shared" si="16"/>
        <v>0</v>
      </c>
      <c r="J182" s="99" t="e">
        <f t="shared" si="17"/>
        <v>#N/A</v>
      </c>
    </row>
    <row r="183" spans="1:10" ht="13.8">
      <c r="A183" s="52"/>
      <c r="B183" s="98"/>
      <c r="C183" s="98"/>
      <c r="D183" s="98"/>
      <c r="E183" s="95"/>
      <c r="F183" s="99" t="str" cm="1">
        <f t="array" ref="F183">IFERROR(_xlfn.IFS(D183="זכר",INDEX($L$10:$V$17,MATCH(E183,$N$10:$N$17,-1),1),D183="נקבה",INDEX($L$10:$V$17,MATCH(E183,$S$10:$S$17,-1),1),D183="",""),"")</f>
        <v/>
      </c>
      <c r="G183" s="99" t="str">
        <f t="shared" si="14"/>
        <v/>
      </c>
      <c r="H183" s="99" t="e">
        <f t="shared" si="15"/>
        <v>#N/A</v>
      </c>
      <c r="I183" s="99">
        <f t="shared" si="16"/>
        <v>0</v>
      </c>
      <c r="J183" s="99" t="e">
        <f t="shared" si="17"/>
        <v>#N/A</v>
      </c>
    </row>
    <row r="184" spans="1:10" ht="13.8">
      <c r="A184" s="52"/>
      <c r="B184" s="98"/>
      <c r="C184" s="98"/>
      <c r="D184" s="98"/>
      <c r="E184" s="95"/>
      <c r="F184" s="99" t="str" cm="1">
        <f t="array" ref="F184">IFERROR(_xlfn.IFS(D184="זכר",INDEX($L$10:$V$17,MATCH(E184,$N$10:$N$17,-1),1),D184="נקבה",INDEX($L$10:$V$17,MATCH(E184,$S$10:$S$17,-1),1),D184="",""),"")</f>
        <v/>
      </c>
      <c r="G184" s="99" t="str">
        <f t="shared" si="14"/>
        <v/>
      </c>
      <c r="H184" s="99" t="e">
        <f t="shared" si="15"/>
        <v>#N/A</v>
      </c>
      <c r="I184" s="99">
        <f t="shared" si="16"/>
        <v>0</v>
      </c>
      <c r="J184" s="99" t="e">
        <f t="shared" si="17"/>
        <v>#N/A</v>
      </c>
    </row>
    <row r="185" spans="1:10" ht="13.8">
      <c r="A185" s="52"/>
      <c r="B185" s="98"/>
      <c r="C185" s="98"/>
      <c r="D185" s="98"/>
      <c r="E185" s="95"/>
      <c r="F185" s="99" t="str" cm="1">
        <f t="array" ref="F185">IFERROR(_xlfn.IFS(D185="זכר",INDEX($L$10:$V$17,MATCH(E185,$N$10:$N$17,-1),1),D185="נקבה",INDEX($L$10:$V$17,MATCH(E185,$S$10:$S$17,-1),1),D185="",""),"")</f>
        <v/>
      </c>
      <c r="G185" s="99" t="str">
        <f t="shared" si="14"/>
        <v/>
      </c>
      <c r="H185" s="99" t="e">
        <f t="shared" si="15"/>
        <v>#N/A</v>
      </c>
      <c r="I185" s="99">
        <f t="shared" si="16"/>
        <v>0</v>
      </c>
      <c r="J185" s="99" t="e">
        <f t="shared" si="17"/>
        <v>#N/A</v>
      </c>
    </row>
    <row r="186" spans="1:10" ht="13.8">
      <c r="A186" s="52"/>
      <c r="B186" s="98"/>
      <c r="C186" s="98"/>
      <c r="D186" s="98"/>
      <c r="E186" s="95"/>
      <c r="F186" s="99" t="str" cm="1">
        <f t="array" ref="F186">IFERROR(_xlfn.IFS(D186="זכר",INDEX($L$10:$V$17,MATCH(E186,$N$10:$N$17,-1),1),D186="נקבה",INDEX($L$10:$V$17,MATCH(E186,$S$10:$S$17,-1),1),D186="",""),"")</f>
        <v/>
      </c>
      <c r="G186" s="99" t="str">
        <f t="shared" si="14"/>
        <v/>
      </c>
      <c r="H186" s="99" t="e">
        <f t="shared" si="15"/>
        <v>#N/A</v>
      </c>
      <c r="I186" s="99">
        <f t="shared" si="16"/>
        <v>0</v>
      </c>
      <c r="J186" s="99" t="e">
        <f t="shared" si="17"/>
        <v>#N/A</v>
      </c>
    </row>
    <row r="187" spans="1:10" ht="13.8">
      <c r="A187" s="52"/>
      <c r="B187" s="98"/>
      <c r="C187" s="98"/>
      <c r="D187" s="98"/>
      <c r="E187" s="95"/>
      <c r="F187" s="99" t="str" cm="1">
        <f t="array" ref="F187">IFERROR(_xlfn.IFS(D187="זכר",INDEX($L$10:$V$17,MATCH(E187,$N$10:$N$17,-1),1),D187="נקבה",INDEX($L$10:$V$17,MATCH(E187,$S$10:$S$17,-1),1),D187="",""),"")</f>
        <v/>
      </c>
      <c r="G187" s="99" t="str">
        <f t="shared" si="14"/>
        <v/>
      </c>
      <c r="H187" s="99" t="e">
        <f t="shared" si="15"/>
        <v>#N/A</v>
      </c>
      <c r="I187" s="99">
        <f t="shared" si="16"/>
        <v>0</v>
      </c>
      <c r="J187" s="99" t="e">
        <f t="shared" si="17"/>
        <v>#N/A</v>
      </c>
    </row>
    <row r="188" spans="1:10" ht="13.8">
      <c r="A188" s="52"/>
      <c r="B188" s="98"/>
      <c r="C188" s="98"/>
      <c r="D188" s="98"/>
      <c r="E188" s="95"/>
      <c r="F188" s="99" t="str" cm="1">
        <f t="array" ref="F188">IFERROR(_xlfn.IFS(D188="זכר",INDEX($L$10:$V$17,MATCH(E188,$N$10:$N$17,-1),1),D188="נקבה",INDEX($L$10:$V$17,MATCH(E188,$S$10:$S$17,-1),1),D188="",""),"")</f>
        <v/>
      </c>
      <c r="G188" s="99" t="str">
        <f t="shared" si="14"/>
        <v/>
      </c>
      <c r="H188" s="99" t="e">
        <f t="shared" si="15"/>
        <v>#N/A</v>
      </c>
      <c r="I188" s="99">
        <f t="shared" si="16"/>
        <v>0</v>
      </c>
      <c r="J188" s="99" t="e">
        <f t="shared" si="17"/>
        <v>#N/A</v>
      </c>
    </row>
    <row r="189" spans="1:10" ht="13.8">
      <c r="A189" s="52"/>
      <c r="B189" s="98"/>
      <c r="C189" s="98"/>
      <c r="D189" s="98"/>
      <c r="E189" s="95"/>
      <c r="F189" s="99" t="str" cm="1">
        <f t="array" ref="F189">IFERROR(_xlfn.IFS(D189="זכר",INDEX($L$10:$V$17,MATCH(E189,$N$10:$N$17,-1),1),D189="נקבה",INDEX($L$10:$V$17,MATCH(E189,$S$10:$S$17,-1),1),D189="",""),"")</f>
        <v/>
      </c>
      <c r="G189" s="99" t="str">
        <f t="shared" si="14"/>
        <v/>
      </c>
      <c r="H189" s="99" t="e">
        <f t="shared" si="15"/>
        <v>#N/A</v>
      </c>
      <c r="I189" s="99">
        <f t="shared" si="16"/>
        <v>0</v>
      </c>
      <c r="J189" s="99" t="e">
        <f t="shared" si="17"/>
        <v>#N/A</v>
      </c>
    </row>
    <row r="190" spans="1:10" ht="13.8">
      <c r="A190" s="52"/>
      <c r="B190" s="98"/>
      <c r="C190" s="98"/>
      <c r="D190" s="98"/>
      <c r="E190" s="95"/>
      <c r="F190" s="99" t="str" cm="1">
        <f t="array" ref="F190">IFERROR(_xlfn.IFS(D190="זכר",INDEX($L$10:$V$17,MATCH(E190,$N$10:$N$17,-1),1),D190="נקבה",INDEX($L$10:$V$17,MATCH(E190,$S$10:$S$17,-1),1),D190="",""),"")</f>
        <v/>
      </c>
      <c r="G190" s="99" t="str">
        <f t="shared" si="14"/>
        <v/>
      </c>
      <c r="H190" s="99" t="e">
        <f t="shared" si="15"/>
        <v>#N/A</v>
      </c>
      <c r="I190" s="99">
        <f t="shared" si="16"/>
        <v>0</v>
      </c>
      <c r="J190" s="99" t="e">
        <f t="shared" si="17"/>
        <v>#N/A</v>
      </c>
    </row>
    <row r="191" spans="1:10" ht="13.8">
      <c r="A191" s="52"/>
      <c r="B191" s="98"/>
      <c r="C191" s="98"/>
      <c r="D191" s="98"/>
      <c r="E191" s="95"/>
      <c r="F191" s="99" t="str" cm="1">
        <f t="array" ref="F191">IFERROR(_xlfn.IFS(D191="זכר",INDEX($L$10:$V$17,MATCH(E191,$N$10:$N$17,-1),1),D191="נקבה",INDEX($L$10:$V$17,MATCH(E191,$S$10:$S$17,-1),1),D191="",""),"")</f>
        <v/>
      </c>
      <c r="G191" s="99" t="str">
        <f t="shared" si="14"/>
        <v/>
      </c>
      <c r="H191" s="99" t="e">
        <f t="shared" si="15"/>
        <v>#N/A</v>
      </c>
      <c r="I191" s="99">
        <f t="shared" si="16"/>
        <v>0</v>
      </c>
      <c r="J191" s="99" t="e">
        <f t="shared" si="17"/>
        <v>#N/A</v>
      </c>
    </row>
    <row r="192" spans="1:10" ht="13.8">
      <c r="A192" s="52"/>
      <c r="B192" s="98"/>
      <c r="C192" s="98"/>
      <c r="D192" s="98"/>
      <c r="E192" s="95"/>
      <c r="F192" s="99" t="str" cm="1">
        <f t="array" ref="F192">IFERROR(_xlfn.IFS(D192="זכר",INDEX($L$10:$V$17,MATCH(E192,$N$10:$N$17,-1),1),D192="נקבה",INDEX($L$10:$V$17,MATCH(E192,$S$10:$S$17,-1),1),D192="",""),"")</f>
        <v/>
      </c>
      <c r="G192" s="99" t="str">
        <f t="shared" si="14"/>
        <v/>
      </c>
      <c r="H192" s="99" t="e">
        <f t="shared" si="15"/>
        <v>#N/A</v>
      </c>
      <c r="I192" s="99">
        <f t="shared" si="16"/>
        <v>0</v>
      </c>
      <c r="J192" s="99" t="e">
        <f t="shared" si="17"/>
        <v>#N/A</v>
      </c>
    </row>
    <row r="193" spans="1:10" ht="13.8">
      <c r="A193" s="52"/>
      <c r="B193" s="98"/>
      <c r="C193" s="98"/>
      <c r="D193" s="98"/>
      <c r="E193" s="95"/>
      <c r="F193" s="99" t="str" cm="1">
        <f t="array" ref="F193">IFERROR(_xlfn.IFS(D193="זכר",INDEX($L$10:$V$17,MATCH(E193,$N$10:$N$17,-1),1),D193="נקבה",INDEX($L$10:$V$17,MATCH(E193,$S$10:$S$17,-1),1),D193="",""),"")</f>
        <v/>
      </c>
      <c r="G193" s="99" t="str">
        <f t="shared" si="14"/>
        <v/>
      </c>
      <c r="H193" s="99" t="e">
        <f t="shared" si="15"/>
        <v>#N/A</v>
      </c>
      <c r="I193" s="99">
        <f t="shared" si="16"/>
        <v>0</v>
      </c>
      <c r="J193" s="99" t="e">
        <f t="shared" si="17"/>
        <v>#N/A</v>
      </c>
    </row>
    <row r="194" spans="1:10" ht="13.8">
      <c r="A194" s="52"/>
      <c r="B194" s="98"/>
      <c r="C194" s="98"/>
      <c r="D194" s="98"/>
      <c r="E194" s="95"/>
      <c r="F194" s="99" t="str" cm="1">
        <f t="array" ref="F194">IFERROR(_xlfn.IFS(D194="זכר",INDEX($L$10:$V$17,MATCH(E194,$N$10:$N$17,-1),1),D194="נקבה",INDEX($L$10:$V$17,MATCH(E194,$S$10:$S$17,-1),1),D194="",""),"")</f>
        <v/>
      </c>
      <c r="G194" s="99" t="str">
        <f t="shared" si="14"/>
        <v/>
      </c>
      <c r="H194" s="99" t="e">
        <f t="shared" si="15"/>
        <v>#N/A</v>
      </c>
      <c r="I194" s="99">
        <f t="shared" si="16"/>
        <v>0</v>
      </c>
      <c r="J194" s="99" t="e">
        <f t="shared" si="17"/>
        <v>#N/A</v>
      </c>
    </row>
    <row r="195" spans="1:10" ht="13.8">
      <c r="A195" s="52"/>
      <c r="B195" s="98"/>
      <c r="C195" s="98"/>
      <c r="D195" s="98"/>
      <c r="E195" s="95"/>
      <c r="F195" s="99" t="str" cm="1">
        <f t="array" ref="F195">IFERROR(_xlfn.IFS(D195="זכר",INDEX($L$10:$V$17,MATCH(E195,$N$10:$N$17,-1),1),D195="נקבה",INDEX($L$10:$V$17,MATCH(E195,$S$10:$S$17,-1),1),D195="",""),"")</f>
        <v/>
      </c>
      <c r="G195" s="99" t="str">
        <f t="shared" si="14"/>
        <v/>
      </c>
      <c r="H195" s="99" t="e">
        <f t="shared" si="15"/>
        <v>#N/A</v>
      </c>
      <c r="I195" s="99">
        <f t="shared" si="16"/>
        <v>0</v>
      </c>
      <c r="J195" s="99" t="e">
        <f t="shared" si="17"/>
        <v>#N/A</v>
      </c>
    </row>
    <row r="196" spans="1:10" ht="13.8">
      <c r="A196" s="52"/>
      <c r="B196" s="98"/>
      <c r="C196" s="98"/>
      <c r="D196" s="98"/>
      <c r="E196" s="95"/>
      <c r="F196" s="99" t="str" cm="1">
        <f t="array" ref="F196">IFERROR(_xlfn.IFS(D196="זכר",INDEX($L$10:$V$17,MATCH(E196,$N$10:$N$17,-1),1),D196="נקבה",INDEX($L$10:$V$17,MATCH(E196,$S$10:$S$17,-1),1),D196="",""),"")</f>
        <v/>
      </c>
      <c r="G196" s="99" t="str">
        <f t="shared" si="14"/>
        <v/>
      </c>
      <c r="H196" s="99" t="e">
        <f t="shared" si="15"/>
        <v>#N/A</v>
      </c>
      <c r="I196" s="99">
        <f t="shared" si="16"/>
        <v>0</v>
      </c>
      <c r="J196" s="99" t="e">
        <f t="shared" si="17"/>
        <v>#N/A</v>
      </c>
    </row>
    <row r="197" spans="1:10" ht="13.8">
      <c r="A197" s="52"/>
      <c r="B197" s="98"/>
      <c r="C197" s="98"/>
      <c r="D197" s="98"/>
      <c r="E197" s="95"/>
      <c r="F197" s="99" t="str" cm="1">
        <f t="array" ref="F197">IFERROR(_xlfn.IFS(D197="זכר",INDEX($L$10:$V$17,MATCH(E197,$N$10:$N$17,-1),1),D197="נקבה",INDEX($L$10:$V$17,MATCH(E197,$S$10:$S$17,-1),1),D197="",""),"")</f>
        <v/>
      </c>
      <c r="G197" s="99" t="str">
        <f t="shared" si="14"/>
        <v/>
      </c>
      <c r="H197" s="99" t="e">
        <f t="shared" si="15"/>
        <v>#N/A</v>
      </c>
      <c r="I197" s="99">
        <f t="shared" si="16"/>
        <v>0</v>
      </c>
      <c r="J197" s="99" t="e">
        <f t="shared" si="17"/>
        <v>#N/A</v>
      </c>
    </row>
    <row r="198" spans="1:10" ht="13.8">
      <c r="A198" s="52"/>
      <c r="B198" s="98"/>
      <c r="C198" s="98"/>
      <c r="D198" s="98"/>
      <c r="E198" s="95"/>
      <c r="F198" s="99" t="str" cm="1">
        <f t="array" ref="F198">IFERROR(_xlfn.IFS(D198="זכר",INDEX($L$10:$V$17,MATCH(E198,$N$10:$N$17,-1),1),D198="נקבה",INDEX($L$10:$V$17,MATCH(E198,$S$10:$S$17,-1),1),D198="",""),"")</f>
        <v/>
      </c>
      <c r="G198" s="99" t="str">
        <f t="shared" si="14"/>
        <v/>
      </c>
      <c r="H198" s="99" t="e">
        <f t="shared" si="15"/>
        <v>#N/A</v>
      </c>
      <c r="I198" s="99">
        <f t="shared" si="16"/>
        <v>0</v>
      </c>
      <c r="J198" s="99" t="e">
        <f t="shared" si="17"/>
        <v>#N/A</v>
      </c>
    </row>
    <row r="199" spans="1:10" ht="13.8">
      <c r="A199" s="52"/>
      <c r="B199" s="98"/>
      <c r="C199" s="98"/>
      <c r="D199" s="98"/>
      <c r="E199" s="95"/>
      <c r="F199" s="99" t="str" cm="1">
        <f t="array" ref="F199">IFERROR(_xlfn.IFS(D199="זכר",INDEX($L$10:$V$17,MATCH(E199,$N$10:$N$17,-1),1),D199="נקבה",INDEX($L$10:$V$17,MATCH(E199,$S$10:$S$17,-1),1),D199="",""),"")</f>
        <v/>
      </c>
      <c r="G199" s="99" t="str">
        <f t="shared" si="14"/>
        <v/>
      </c>
      <c r="H199" s="99" t="e">
        <f t="shared" si="15"/>
        <v>#N/A</v>
      </c>
      <c r="I199" s="99">
        <f t="shared" si="16"/>
        <v>0</v>
      </c>
      <c r="J199" s="99" t="e">
        <f t="shared" si="17"/>
        <v>#N/A</v>
      </c>
    </row>
    <row r="200" spans="1:10" ht="13.8">
      <c r="A200" s="52"/>
      <c r="B200" s="98"/>
      <c r="C200" s="98"/>
      <c r="D200" s="98"/>
      <c r="E200" s="95"/>
      <c r="F200" s="99" t="str" cm="1">
        <f t="array" ref="F200">IFERROR(_xlfn.IFS(D200="זכר",INDEX($L$10:$V$17,MATCH(E200,$N$10:$N$17,-1),1),D200="נקבה",INDEX($L$10:$V$17,MATCH(E200,$S$10:$S$17,-1),1),D200="",""),"")</f>
        <v/>
      </c>
      <c r="G200" s="99" t="str">
        <f t="shared" si="14"/>
        <v/>
      </c>
      <c r="H200" s="99" t="e">
        <f t="shared" si="15"/>
        <v>#N/A</v>
      </c>
      <c r="I200" s="99">
        <f t="shared" si="16"/>
        <v>0</v>
      </c>
      <c r="J200" s="99" t="e">
        <f t="shared" si="17"/>
        <v>#N/A</v>
      </c>
    </row>
    <row r="201" spans="1:10" ht="13.8">
      <c r="A201" s="52"/>
      <c r="B201" s="98"/>
      <c r="C201" s="98"/>
      <c r="D201" s="98"/>
      <c r="E201" s="95"/>
      <c r="F201" s="99" t="str" cm="1">
        <f t="array" ref="F201">IFERROR(_xlfn.IFS(D201="זכר",INDEX($L$10:$V$17,MATCH(E201,$N$10:$N$17,-1),1),D201="נקבה",INDEX($L$10:$V$17,MATCH(E201,$S$10:$S$17,-1),1),D201="",""),"")</f>
        <v/>
      </c>
      <c r="G201" s="99" t="str">
        <f t="shared" ref="G201:G264" si="18">IF(D201="זכר",VLOOKUP(F201,$L$20:$M$27,2,0),IF(D201="נקבה",VLOOKUP(F201,$L$29:$M$36,2,0),""))</f>
        <v/>
      </c>
      <c r="H201" s="99" t="e">
        <f t="shared" ref="H201:H264" si="19">VLOOKUP(F201,$O$19:$P$26,2)</f>
        <v>#N/A</v>
      </c>
      <c r="I201" s="99">
        <f t="shared" ref="I201:I264" si="20">IF(D201="נקבה",H201*1.5,0)</f>
        <v>0</v>
      </c>
      <c r="J201" s="99" t="e">
        <f t="shared" ref="J201:J264" si="21">I201+H201</f>
        <v>#N/A</v>
      </c>
    </row>
    <row r="202" spans="1:10" ht="13.8">
      <c r="A202" s="52"/>
      <c r="B202" s="98"/>
      <c r="C202" s="98"/>
      <c r="D202" s="98"/>
      <c r="E202" s="95"/>
      <c r="F202" s="99" t="str" cm="1">
        <f t="array" ref="F202">IFERROR(_xlfn.IFS(D202="זכר",INDEX($L$10:$V$17,MATCH(E202,$N$10:$N$17,-1),1),D202="נקבה",INDEX($L$10:$V$17,MATCH(E202,$S$10:$S$17,-1),1),D202="",""),"")</f>
        <v/>
      </c>
      <c r="G202" s="99" t="str">
        <f t="shared" si="18"/>
        <v/>
      </c>
      <c r="H202" s="99" t="e">
        <f t="shared" si="19"/>
        <v>#N/A</v>
      </c>
      <c r="I202" s="99">
        <f t="shared" si="20"/>
        <v>0</v>
      </c>
      <c r="J202" s="99" t="e">
        <f t="shared" si="21"/>
        <v>#N/A</v>
      </c>
    </row>
    <row r="203" spans="1:10" ht="13.8">
      <c r="A203" s="52"/>
      <c r="B203" s="98"/>
      <c r="C203" s="98"/>
      <c r="D203" s="98"/>
      <c r="E203" s="95"/>
      <c r="F203" s="99" t="str" cm="1">
        <f t="array" ref="F203">IFERROR(_xlfn.IFS(D203="זכר",INDEX($L$10:$V$17,MATCH(E203,$N$10:$N$17,-1),1),D203="נקבה",INDEX($L$10:$V$17,MATCH(E203,$S$10:$S$17,-1),1),D203="",""),"")</f>
        <v/>
      </c>
      <c r="G203" s="99" t="str">
        <f t="shared" si="18"/>
        <v/>
      </c>
      <c r="H203" s="99" t="e">
        <f t="shared" si="19"/>
        <v>#N/A</v>
      </c>
      <c r="I203" s="99">
        <f t="shared" si="20"/>
        <v>0</v>
      </c>
      <c r="J203" s="99" t="e">
        <f t="shared" si="21"/>
        <v>#N/A</v>
      </c>
    </row>
    <row r="204" spans="1:10" ht="13.8">
      <c r="A204" s="52"/>
      <c r="B204" s="98"/>
      <c r="C204" s="98"/>
      <c r="D204" s="98"/>
      <c r="E204" s="95"/>
      <c r="F204" s="99" t="str" cm="1">
        <f t="array" ref="F204">IFERROR(_xlfn.IFS(D204="זכר",INDEX($L$10:$V$17,MATCH(E204,$N$10:$N$17,-1),1),D204="נקבה",INDEX($L$10:$V$17,MATCH(E204,$S$10:$S$17,-1),1),D204="",""),"")</f>
        <v/>
      </c>
      <c r="G204" s="99" t="str">
        <f t="shared" si="18"/>
        <v/>
      </c>
      <c r="H204" s="99" t="e">
        <f t="shared" si="19"/>
        <v>#N/A</v>
      </c>
      <c r="I204" s="99">
        <f t="shared" si="20"/>
        <v>0</v>
      </c>
      <c r="J204" s="99" t="e">
        <f t="shared" si="21"/>
        <v>#N/A</v>
      </c>
    </row>
    <row r="205" spans="1:10" ht="13.8">
      <c r="A205" s="52"/>
      <c r="B205" s="98"/>
      <c r="C205" s="98"/>
      <c r="D205" s="98"/>
      <c r="E205" s="95"/>
      <c r="F205" s="99" t="str" cm="1">
        <f t="array" ref="F205">IFERROR(_xlfn.IFS(D205="זכר",INDEX($L$10:$V$17,MATCH(E205,$N$10:$N$17,-1),1),D205="נקבה",INDEX($L$10:$V$17,MATCH(E205,$S$10:$S$17,-1),1),D205="",""),"")</f>
        <v/>
      </c>
      <c r="G205" s="99" t="str">
        <f t="shared" si="18"/>
        <v/>
      </c>
      <c r="H205" s="99" t="e">
        <f t="shared" si="19"/>
        <v>#N/A</v>
      </c>
      <c r="I205" s="99">
        <f t="shared" si="20"/>
        <v>0</v>
      </c>
      <c r="J205" s="99" t="e">
        <f t="shared" si="21"/>
        <v>#N/A</v>
      </c>
    </row>
    <row r="206" spans="1:10" ht="13.8">
      <c r="A206" s="52"/>
      <c r="B206" s="98"/>
      <c r="C206" s="98"/>
      <c r="D206" s="98"/>
      <c r="E206" s="95"/>
      <c r="F206" s="99" t="str" cm="1">
        <f t="array" ref="F206">IFERROR(_xlfn.IFS(D206="זכר",INDEX($L$10:$V$17,MATCH(E206,$N$10:$N$17,-1),1),D206="נקבה",INDEX($L$10:$V$17,MATCH(E206,$S$10:$S$17,-1),1),D206="",""),"")</f>
        <v/>
      </c>
      <c r="G206" s="99" t="str">
        <f t="shared" si="18"/>
        <v/>
      </c>
      <c r="H206" s="99" t="e">
        <f t="shared" si="19"/>
        <v>#N/A</v>
      </c>
      <c r="I206" s="99">
        <f t="shared" si="20"/>
        <v>0</v>
      </c>
      <c r="J206" s="99" t="e">
        <f t="shared" si="21"/>
        <v>#N/A</v>
      </c>
    </row>
    <row r="207" spans="1:10" ht="13.8">
      <c r="A207" s="52"/>
      <c r="B207" s="98"/>
      <c r="C207" s="98"/>
      <c r="D207" s="98"/>
      <c r="E207" s="95"/>
      <c r="F207" s="99" t="str" cm="1">
        <f t="array" ref="F207">IFERROR(_xlfn.IFS(D207="זכר",INDEX($L$10:$V$17,MATCH(E207,$N$10:$N$17,-1),1),D207="נקבה",INDEX($L$10:$V$17,MATCH(E207,$S$10:$S$17,-1),1),D207="",""),"")</f>
        <v/>
      </c>
      <c r="G207" s="99" t="str">
        <f t="shared" si="18"/>
        <v/>
      </c>
      <c r="H207" s="99" t="e">
        <f t="shared" si="19"/>
        <v>#N/A</v>
      </c>
      <c r="I207" s="99">
        <f t="shared" si="20"/>
        <v>0</v>
      </c>
      <c r="J207" s="99" t="e">
        <f t="shared" si="21"/>
        <v>#N/A</v>
      </c>
    </row>
    <row r="208" spans="1:10" ht="13.8">
      <c r="A208" s="52"/>
      <c r="B208" s="98"/>
      <c r="C208" s="98"/>
      <c r="D208" s="98"/>
      <c r="E208" s="95"/>
      <c r="F208" s="99" t="str" cm="1">
        <f t="array" ref="F208">IFERROR(_xlfn.IFS(D208="זכר",INDEX($L$10:$V$17,MATCH(E208,$N$10:$N$17,-1),1),D208="נקבה",INDEX($L$10:$V$17,MATCH(E208,$S$10:$S$17,-1),1),D208="",""),"")</f>
        <v/>
      </c>
      <c r="G208" s="99" t="str">
        <f t="shared" si="18"/>
        <v/>
      </c>
      <c r="H208" s="99" t="e">
        <f t="shared" si="19"/>
        <v>#N/A</v>
      </c>
      <c r="I208" s="99">
        <f t="shared" si="20"/>
        <v>0</v>
      </c>
      <c r="J208" s="99" t="e">
        <f t="shared" si="21"/>
        <v>#N/A</v>
      </c>
    </row>
    <row r="209" spans="1:10" ht="13.8">
      <c r="A209" s="52"/>
      <c r="B209" s="98"/>
      <c r="C209" s="98"/>
      <c r="D209" s="98"/>
      <c r="E209" s="95"/>
      <c r="F209" s="99" t="str" cm="1">
        <f t="array" ref="F209">IFERROR(_xlfn.IFS(D209="זכר",INDEX($L$10:$V$17,MATCH(E209,$N$10:$N$17,-1),1),D209="נקבה",INDEX($L$10:$V$17,MATCH(E209,$S$10:$S$17,-1),1),D209="",""),"")</f>
        <v/>
      </c>
      <c r="G209" s="99" t="str">
        <f t="shared" si="18"/>
        <v/>
      </c>
      <c r="H209" s="99" t="e">
        <f t="shared" si="19"/>
        <v>#N/A</v>
      </c>
      <c r="I209" s="99">
        <f t="shared" si="20"/>
        <v>0</v>
      </c>
      <c r="J209" s="99" t="e">
        <f t="shared" si="21"/>
        <v>#N/A</v>
      </c>
    </row>
    <row r="210" spans="1:10" ht="13.8">
      <c r="A210" s="52"/>
      <c r="B210" s="98"/>
      <c r="C210" s="98"/>
      <c r="D210" s="98"/>
      <c r="E210" s="95"/>
      <c r="F210" s="99" t="str" cm="1">
        <f t="array" ref="F210">IFERROR(_xlfn.IFS(D210="זכר",INDEX($L$10:$V$17,MATCH(E210,$N$10:$N$17,-1),1),D210="נקבה",INDEX($L$10:$V$17,MATCH(E210,$S$10:$S$17,-1),1),D210="",""),"")</f>
        <v/>
      </c>
      <c r="G210" s="99" t="str">
        <f t="shared" si="18"/>
        <v/>
      </c>
      <c r="H210" s="99" t="e">
        <f t="shared" si="19"/>
        <v>#N/A</v>
      </c>
      <c r="I210" s="99">
        <f t="shared" si="20"/>
        <v>0</v>
      </c>
      <c r="J210" s="99" t="e">
        <f t="shared" si="21"/>
        <v>#N/A</v>
      </c>
    </row>
    <row r="211" spans="1:10" ht="13.8">
      <c r="A211" s="52"/>
      <c r="B211" s="98"/>
      <c r="C211" s="98"/>
      <c r="D211" s="98"/>
      <c r="E211" s="95"/>
      <c r="F211" s="99" t="str" cm="1">
        <f t="array" ref="F211">IFERROR(_xlfn.IFS(D211="זכר",INDEX($L$10:$V$17,MATCH(E211,$N$10:$N$17,-1),1),D211="נקבה",INDEX($L$10:$V$17,MATCH(E211,$S$10:$S$17,-1),1),D211="",""),"")</f>
        <v/>
      </c>
      <c r="G211" s="99" t="str">
        <f t="shared" si="18"/>
        <v/>
      </c>
      <c r="H211" s="99" t="e">
        <f t="shared" si="19"/>
        <v>#N/A</v>
      </c>
      <c r="I211" s="99">
        <f t="shared" si="20"/>
        <v>0</v>
      </c>
      <c r="J211" s="99" t="e">
        <f t="shared" si="21"/>
        <v>#N/A</v>
      </c>
    </row>
    <row r="212" spans="1:10" ht="13.8">
      <c r="A212" s="52"/>
      <c r="B212" s="98"/>
      <c r="C212" s="98"/>
      <c r="D212" s="98"/>
      <c r="E212" s="95"/>
      <c r="F212" s="99" t="str" cm="1">
        <f t="array" ref="F212">IFERROR(_xlfn.IFS(D212="זכר",INDEX($L$10:$V$17,MATCH(E212,$N$10:$N$17,-1),1),D212="נקבה",INDEX($L$10:$V$17,MATCH(E212,$S$10:$S$17,-1),1),D212="",""),"")</f>
        <v/>
      </c>
      <c r="G212" s="99" t="str">
        <f t="shared" si="18"/>
        <v/>
      </c>
      <c r="H212" s="99" t="e">
        <f t="shared" si="19"/>
        <v>#N/A</v>
      </c>
      <c r="I212" s="99">
        <f t="shared" si="20"/>
        <v>0</v>
      </c>
      <c r="J212" s="99" t="e">
        <f t="shared" si="21"/>
        <v>#N/A</v>
      </c>
    </row>
    <row r="213" spans="1:10" ht="13.8">
      <c r="A213" s="52"/>
      <c r="B213" s="98"/>
      <c r="C213" s="98"/>
      <c r="D213" s="98"/>
      <c r="E213" s="95"/>
      <c r="F213" s="99" t="str" cm="1">
        <f t="array" ref="F213">IFERROR(_xlfn.IFS(D213="זכר",INDEX($L$10:$V$17,MATCH(E213,$N$10:$N$17,-1),1),D213="נקבה",INDEX($L$10:$V$17,MATCH(E213,$S$10:$S$17,-1),1),D213="",""),"")</f>
        <v/>
      </c>
      <c r="G213" s="99" t="str">
        <f t="shared" si="18"/>
        <v/>
      </c>
      <c r="H213" s="99" t="e">
        <f t="shared" si="19"/>
        <v>#N/A</v>
      </c>
      <c r="I213" s="99">
        <f t="shared" si="20"/>
        <v>0</v>
      </c>
      <c r="J213" s="99" t="e">
        <f t="shared" si="21"/>
        <v>#N/A</v>
      </c>
    </row>
    <row r="214" spans="1:10" ht="13.8">
      <c r="A214" s="52"/>
      <c r="B214" s="98"/>
      <c r="C214" s="98"/>
      <c r="D214" s="98"/>
      <c r="E214" s="95"/>
      <c r="F214" s="99" t="str" cm="1">
        <f t="array" ref="F214">IFERROR(_xlfn.IFS(D214="זכר",INDEX($L$10:$V$17,MATCH(E214,$N$10:$N$17,-1),1),D214="נקבה",INDEX($L$10:$V$17,MATCH(E214,$S$10:$S$17,-1),1),D214="",""),"")</f>
        <v/>
      </c>
      <c r="G214" s="99" t="str">
        <f t="shared" si="18"/>
        <v/>
      </c>
      <c r="H214" s="99" t="e">
        <f t="shared" si="19"/>
        <v>#N/A</v>
      </c>
      <c r="I214" s="99">
        <f t="shared" si="20"/>
        <v>0</v>
      </c>
      <c r="J214" s="99" t="e">
        <f t="shared" si="21"/>
        <v>#N/A</v>
      </c>
    </row>
    <row r="215" spans="1:10" ht="13.8">
      <c r="A215" s="52"/>
      <c r="B215" s="98"/>
      <c r="C215" s="98"/>
      <c r="D215" s="98"/>
      <c r="E215" s="95"/>
      <c r="F215" s="99" t="str" cm="1">
        <f t="array" ref="F215">IFERROR(_xlfn.IFS(D215="זכר",INDEX($L$10:$V$17,MATCH(E215,$N$10:$N$17,-1),1),D215="נקבה",INDEX($L$10:$V$17,MATCH(E215,$S$10:$S$17,-1),1),D215="",""),"")</f>
        <v/>
      </c>
      <c r="G215" s="99" t="str">
        <f t="shared" si="18"/>
        <v/>
      </c>
      <c r="H215" s="99" t="e">
        <f t="shared" si="19"/>
        <v>#N/A</v>
      </c>
      <c r="I215" s="99">
        <f t="shared" si="20"/>
        <v>0</v>
      </c>
      <c r="J215" s="99" t="e">
        <f t="shared" si="21"/>
        <v>#N/A</v>
      </c>
    </row>
    <row r="216" spans="1:10" ht="13.8">
      <c r="A216" s="52"/>
      <c r="B216" s="98"/>
      <c r="C216" s="98"/>
      <c r="D216" s="98"/>
      <c r="E216" s="95"/>
      <c r="F216" s="99" t="str" cm="1">
        <f t="array" ref="F216">IFERROR(_xlfn.IFS(D216="זכר",INDEX($L$10:$V$17,MATCH(E216,$N$10:$N$17,-1),1),D216="נקבה",INDEX($L$10:$V$17,MATCH(E216,$S$10:$S$17,-1),1),D216="",""),"")</f>
        <v/>
      </c>
      <c r="G216" s="99" t="str">
        <f t="shared" si="18"/>
        <v/>
      </c>
      <c r="H216" s="99" t="e">
        <f t="shared" si="19"/>
        <v>#N/A</v>
      </c>
      <c r="I216" s="99">
        <f t="shared" si="20"/>
        <v>0</v>
      </c>
      <c r="J216" s="99" t="e">
        <f t="shared" si="21"/>
        <v>#N/A</v>
      </c>
    </row>
    <row r="217" spans="1:10" ht="13.8">
      <c r="A217" s="52"/>
      <c r="B217" s="98"/>
      <c r="C217" s="98"/>
      <c r="D217" s="98"/>
      <c r="E217" s="95"/>
      <c r="F217" s="99" t="str" cm="1">
        <f t="array" ref="F217">IFERROR(_xlfn.IFS(D217="זכר",INDEX($L$10:$V$17,MATCH(E217,$N$10:$N$17,-1),1),D217="נקבה",INDEX($L$10:$V$17,MATCH(E217,$S$10:$S$17,-1),1),D217="",""),"")</f>
        <v/>
      </c>
      <c r="G217" s="99" t="str">
        <f t="shared" si="18"/>
        <v/>
      </c>
      <c r="H217" s="99" t="e">
        <f t="shared" si="19"/>
        <v>#N/A</v>
      </c>
      <c r="I217" s="99">
        <f t="shared" si="20"/>
        <v>0</v>
      </c>
      <c r="J217" s="99" t="e">
        <f t="shared" si="21"/>
        <v>#N/A</v>
      </c>
    </row>
    <row r="218" spans="1:10" ht="13.8">
      <c r="A218" s="52"/>
      <c r="B218" s="98"/>
      <c r="C218" s="98"/>
      <c r="D218" s="98"/>
      <c r="E218" s="95"/>
      <c r="F218" s="99" t="str" cm="1">
        <f t="array" ref="F218">IFERROR(_xlfn.IFS(D218="זכר",INDEX($L$10:$V$17,MATCH(E218,$N$10:$N$17,-1),1),D218="נקבה",INDEX($L$10:$V$17,MATCH(E218,$S$10:$S$17,-1),1),D218="",""),"")</f>
        <v/>
      </c>
      <c r="G218" s="99" t="str">
        <f t="shared" si="18"/>
        <v/>
      </c>
      <c r="H218" s="99" t="e">
        <f t="shared" si="19"/>
        <v>#N/A</v>
      </c>
      <c r="I218" s="99">
        <f t="shared" si="20"/>
        <v>0</v>
      </c>
      <c r="J218" s="99" t="e">
        <f t="shared" si="21"/>
        <v>#N/A</v>
      </c>
    </row>
    <row r="219" spans="1:10" ht="13.8">
      <c r="A219" s="52"/>
      <c r="B219" s="98"/>
      <c r="C219" s="98"/>
      <c r="D219" s="98"/>
      <c r="E219" s="95"/>
      <c r="F219" s="99" t="str" cm="1">
        <f t="array" ref="F219">IFERROR(_xlfn.IFS(D219="זכר",INDEX($L$10:$V$17,MATCH(E219,$N$10:$N$17,-1),1),D219="נקבה",INDEX($L$10:$V$17,MATCH(E219,$S$10:$S$17,-1),1),D219="",""),"")</f>
        <v/>
      </c>
      <c r="G219" s="99" t="str">
        <f t="shared" si="18"/>
        <v/>
      </c>
      <c r="H219" s="99" t="e">
        <f t="shared" si="19"/>
        <v>#N/A</v>
      </c>
      <c r="I219" s="99">
        <f t="shared" si="20"/>
        <v>0</v>
      </c>
      <c r="J219" s="99" t="e">
        <f t="shared" si="21"/>
        <v>#N/A</v>
      </c>
    </row>
    <row r="220" spans="1:10" ht="13.8">
      <c r="A220" s="52"/>
      <c r="B220" s="98"/>
      <c r="C220" s="98"/>
      <c r="D220" s="98"/>
      <c r="E220" s="95"/>
      <c r="F220" s="99" t="str" cm="1">
        <f t="array" ref="F220">IFERROR(_xlfn.IFS(D220="זכר",INDEX($L$10:$V$17,MATCH(E220,$N$10:$N$17,-1),1),D220="נקבה",INDEX($L$10:$V$17,MATCH(E220,$S$10:$S$17,-1),1),D220="",""),"")</f>
        <v/>
      </c>
      <c r="G220" s="99" t="str">
        <f t="shared" si="18"/>
        <v/>
      </c>
      <c r="H220" s="99" t="e">
        <f t="shared" si="19"/>
        <v>#N/A</v>
      </c>
      <c r="I220" s="99">
        <f t="shared" si="20"/>
        <v>0</v>
      </c>
      <c r="J220" s="99" t="e">
        <f t="shared" si="21"/>
        <v>#N/A</v>
      </c>
    </row>
    <row r="221" spans="1:10" ht="13.8">
      <c r="A221" s="52"/>
      <c r="B221" s="98"/>
      <c r="C221" s="98"/>
      <c r="D221" s="98"/>
      <c r="E221" s="95"/>
      <c r="F221" s="99" t="str" cm="1">
        <f t="array" ref="F221">IFERROR(_xlfn.IFS(D221="זכר",INDEX($L$10:$V$17,MATCH(E221,$N$10:$N$17,-1),1),D221="נקבה",INDEX($L$10:$V$17,MATCH(E221,$S$10:$S$17,-1),1),D221="",""),"")</f>
        <v/>
      </c>
      <c r="G221" s="99" t="str">
        <f t="shared" si="18"/>
        <v/>
      </c>
      <c r="H221" s="99" t="e">
        <f t="shared" si="19"/>
        <v>#N/A</v>
      </c>
      <c r="I221" s="99">
        <f t="shared" si="20"/>
        <v>0</v>
      </c>
      <c r="J221" s="99" t="e">
        <f t="shared" si="21"/>
        <v>#N/A</v>
      </c>
    </row>
    <row r="222" spans="1:10" ht="13.8">
      <c r="A222" s="52"/>
      <c r="B222" s="98"/>
      <c r="C222" s="98"/>
      <c r="D222" s="98"/>
      <c r="E222" s="95"/>
      <c r="F222" s="99" t="str" cm="1">
        <f t="array" ref="F222">IFERROR(_xlfn.IFS(D222="זכר",INDEX($L$10:$V$17,MATCH(E222,$N$10:$N$17,-1),1),D222="נקבה",INDEX($L$10:$V$17,MATCH(E222,$S$10:$S$17,-1),1),D222="",""),"")</f>
        <v/>
      </c>
      <c r="G222" s="99" t="str">
        <f t="shared" si="18"/>
        <v/>
      </c>
      <c r="H222" s="99" t="e">
        <f t="shared" si="19"/>
        <v>#N/A</v>
      </c>
      <c r="I222" s="99">
        <f t="shared" si="20"/>
        <v>0</v>
      </c>
      <c r="J222" s="99" t="e">
        <f t="shared" si="21"/>
        <v>#N/A</v>
      </c>
    </row>
    <row r="223" spans="1:10" ht="13.8">
      <c r="A223" s="52"/>
      <c r="B223" s="98"/>
      <c r="C223" s="98"/>
      <c r="D223" s="98"/>
      <c r="E223" s="95"/>
      <c r="F223" s="99" t="str" cm="1">
        <f t="array" ref="F223">IFERROR(_xlfn.IFS(D223="זכר",INDEX($L$10:$V$17,MATCH(E223,$N$10:$N$17,-1),1),D223="נקבה",INDEX($L$10:$V$17,MATCH(E223,$S$10:$S$17,-1),1),D223="",""),"")</f>
        <v/>
      </c>
      <c r="G223" s="99" t="str">
        <f t="shared" si="18"/>
        <v/>
      </c>
      <c r="H223" s="99" t="e">
        <f t="shared" si="19"/>
        <v>#N/A</v>
      </c>
      <c r="I223" s="99">
        <f t="shared" si="20"/>
        <v>0</v>
      </c>
      <c r="J223" s="99" t="e">
        <f t="shared" si="21"/>
        <v>#N/A</v>
      </c>
    </row>
    <row r="224" spans="1:10" ht="13.8">
      <c r="A224" s="52"/>
      <c r="B224" s="98"/>
      <c r="C224" s="98"/>
      <c r="D224" s="98"/>
      <c r="E224" s="95"/>
      <c r="F224" s="99" t="str" cm="1">
        <f t="array" ref="F224">IFERROR(_xlfn.IFS(D224="זכר",INDEX($L$10:$V$17,MATCH(E224,$N$10:$N$17,-1),1),D224="נקבה",INDEX($L$10:$V$17,MATCH(E224,$S$10:$S$17,-1),1),D224="",""),"")</f>
        <v/>
      </c>
      <c r="G224" s="99" t="str">
        <f t="shared" si="18"/>
        <v/>
      </c>
      <c r="H224" s="99" t="e">
        <f t="shared" si="19"/>
        <v>#N/A</v>
      </c>
      <c r="I224" s="99">
        <f t="shared" si="20"/>
        <v>0</v>
      </c>
      <c r="J224" s="99" t="e">
        <f t="shared" si="21"/>
        <v>#N/A</v>
      </c>
    </row>
    <row r="225" spans="1:10" ht="13.8">
      <c r="A225" s="52"/>
      <c r="B225" s="98"/>
      <c r="C225" s="98"/>
      <c r="D225" s="98"/>
      <c r="E225" s="95"/>
      <c r="F225" s="99" t="str" cm="1">
        <f t="array" ref="F225">IFERROR(_xlfn.IFS(D225="זכר",INDEX($L$10:$V$17,MATCH(E225,$N$10:$N$17,-1),1),D225="נקבה",INDEX($L$10:$V$17,MATCH(E225,$S$10:$S$17,-1),1),D225="",""),"")</f>
        <v/>
      </c>
      <c r="G225" s="99" t="str">
        <f t="shared" si="18"/>
        <v/>
      </c>
      <c r="H225" s="99" t="e">
        <f t="shared" si="19"/>
        <v>#N/A</v>
      </c>
      <c r="I225" s="99">
        <f t="shared" si="20"/>
        <v>0</v>
      </c>
      <c r="J225" s="99" t="e">
        <f t="shared" si="21"/>
        <v>#N/A</v>
      </c>
    </row>
    <row r="226" spans="1:10" ht="13.8">
      <c r="A226" s="52"/>
      <c r="B226" s="98"/>
      <c r="C226" s="98"/>
      <c r="D226" s="98"/>
      <c r="E226" s="95"/>
      <c r="F226" s="99" t="str" cm="1">
        <f t="array" ref="F226">IFERROR(_xlfn.IFS(D226="זכר",INDEX($L$10:$V$17,MATCH(E226,$N$10:$N$17,-1),1),D226="נקבה",INDEX($L$10:$V$17,MATCH(E226,$S$10:$S$17,-1),1),D226="",""),"")</f>
        <v/>
      </c>
      <c r="G226" s="99" t="str">
        <f t="shared" si="18"/>
        <v/>
      </c>
      <c r="H226" s="99" t="e">
        <f t="shared" si="19"/>
        <v>#N/A</v>
      </c>
      <c r="I226" s="99">
        <f t="shared" si="20"/>
        <v>0</v>
      </c>
      <c r="J226" s="99" t="e">
        <f t="shared" si="21"/>
        <v>#N/A</v>
      </c>
    </row>
    <row r="227" spans="1:10" ht="13.8">
      <c r="A227" s="52"/>
      <c r="B227" s="98"/>
      <c r="C227" s="98"/>
      <c r="D227" s="98"/>
      <c r="E227" s="95"/>
      <c r="F227" s="99" t="str" cm="1">
        <f t="array" ref="F227">IFERROR(_xlfn.IFS(D227="זכר",INDEX($L$10:$V$17,MATCH(E227,$N$10:$N$17,-1),1),D227="נקבה",INDEX($L$10:$V$17,MATCH(E227,$S$10:$S$17,-1),1),D227="",""),"")</f>
        <v/>
      </c>
      <c r="G227" s="99" t="str">
        <f t="shared" si="18"/>
        <v/>
      </c>
      <c r="H227" s="99" t="e">
        <f t="shared" si="19"/>
        <v>#N/A</v>
      </c>
      <c r="I227" s="99">
        <f t="shared" si="20"/>
        <v>0</v>
      </c>
      <c r="J227" s="99" t="e">
        <f t="shared" si="21"/>
        <v>#N/A</v>
      </c>
    </row>
    <row r="228" spans="1:10" ht="13.8">
      <c r="A228" s="52"/>
      <c r="B228" s="98"/>
      <c r="C228" s="98"/>
      <c r="D228" s="98"/>
      <c r="E228" s="95"/>
      <c r="F228" s="99" t="str" cm="1">
        <f t="array" ref="F228">IFERROR(_xlfn.IFS(D228="זכר",INDEX($L$10:$V$17,MATCH(E228,$N$10:$N$17,-1),1),D228="נקבה",INDEX($L$10:$V$17,MATCH(E228,$S$10:$S$17,-1),1),D228="",""),"")</f>
        <v/>
      </c>
      <c r="G228" s="99" t="str">
        <f t="shared" si="18"/>
        <v/>
      </c>
      <c r="H228" s="99" t="e">
        <f t="shared" si="19"/>
        <v>#N/A</v>
      </c>
      <c r="I228" s="99">
        <f t="shared" si="20"/>
        <v>0</v>
      </c>
      <c r="J228" s="99" t="e">
        <f t="shared" si="21"/>
        <v>#N/A</v>
      </c>
    </row>
    <row r="229" spans="1:10" ht="13.8">
      <c r="A229" s="52"/>
      <c r="B229" s="98"/>
      <c r="C229" s="98"/>
      <c r="D229" s="98"/>
      <c r="E229" s="95"/>
      <c r="F229" s="99" t="str" cm="1">
        <f t="array" ref="F229">IFERROR(_xlfn.IFS(D229="זכר",INDEX($L$10:$V$17,MATCH(E229,$N$10:$N$17,-1),1),D229="נקבה",INDEX($L$10:$V$17,MATCH(E229,$S$10:$S$17,-1),1),D229="",""),"")</f>
        <v/>
      </c>
      <c r="G229" s="99" t="str">
        <f t="shared" si="18"/>
        <v/>
      </c>
      <c r="H229" s="99" t="e">
        <f t="shared" si="19"/>
        <v>#N/A</v>
      </c>
      <c r="I229" s="99">
        <f t="shared" si="20"/>
        <v>0</v>
      </c>
      <c r="J229" s="99" t="e">
        <f t="shared" si="21"/>
        <v>#N/A</v>
      </c>
    </row>
    <row r="230" spans="1:10" ht="13.8">
      <c r="A230" s="52"/>
      <c r="B230" s="98"/>
      <c r="C230" s="98"/>
      <c r="D230" s="98"/>
      <c r="E230" s="95"/>
      <c r="F230" s="99" t="str" cm="1">
        <f t="array" ref="F230">IFERROR(_xlfn.IFS(D230="זכר",INDEX($L$10:$V$17,MATCH(E230,$N$10:$N$17,-1),1),D230="נקבה",INDEX($L$10:$V$17,MATCH(E230,$S$10:$S$17,-1),1),D230="",""),"")</f>
        <v/>
      </c>
      <c r="G230" s="99" t="str">
        <f t="shared" si="18"/>
        <v/>
      </c>
      <c r="H230" s="99" t="e">
        <f t="shared" si="19"/>
        <v>#N/A</v>
      </c>
      <c r="I230" s="99">
        <f t="shared" si="20"/>
        <v>0</v>
      </c>
      <c r="J230" s="99" t="e">
        <f t="shared" si="21"/>
        <v>#N/A</v>
      </c>
    </row>
    <row r="231" spans="1:10" ht="13.8">
      <c r="A231" s="52"/>
      <c r="B231" s="98"/>
      <c r="C231" s="98"/>
      <c r="D231" s="98"/>
      <c r="E231" s="95"/>
      <c r="F231" s="99" t="str" cm="1">
        <f t="array" ref="F231">IFERROR(_xlfn.IFS(D231="זכר",INDEX($L$10:$V$17,MATCH(E231,$N$10:$N$17,-1),1),D231="נקבה",INDEX($L$10:$V$17,MATCH(E231,$S$10:$S$17,-1),1),D231="",""),"")</f>
        <v/>
      </c>
      <c r="G231" s="99" t="str">
        <f t="shared" si="18"/>
        <v/>
      </c>
      <c r="H231" s="99" t="e">
        <f t="shared" si="19"/>
        <v>#N/A</v>
      </c>
      <c r="I231" s="99">
        <f t="shared" si="20"/>
        <v>0</v>
      </c>
      <c r="J231" s="99" t="e">
        <f t="shared" si="21"/>
        <v>#N/A</v>
      </c>
    </row>
    <row r="232" spans="1:10" ht="13.8">
      <c r="A232" s="52"/>
      <c r="B232" s="98"/>
      <c r="C232" s="98"/>
      <c r="D232" s="98"/>
      <c r="E232" s="95"/>
      <c r="F232" s="99" t="str" cm="1">
        <f t="array" ref="F232">IFERROR(_xlfn.IFS(D232="זכר",INDEX($L$10:$V$17,MATCH(E232,$N$10:$N$17,-1),1),D232="נקבה",INDEX($L$10:$V$17,MATCH(E232,$S$10:$S$17,-1),1),D232="",""),"")</f>
        <v/>
      </c>
      <c r="G232" s="99" t="str">
        <f t="shared" si="18"/>
        <v/>
      </c>
      <c r="H232" s="99" t="e">
        <f t="shared" si="19"/>
        <v>#N/A</v>
      </c>
      <c r="I232" s="99">
        <f t="shared" si="20"/>
        <v>0</v>
      </c>
      <c r="J232" s="99" t="e">
        <f t="shared" si="21"/>
        <v>#N/A</v>
      </c>
    </row>
    <row r="233" spans="1:10" ht="13.8">
      <c r="A233" s="52"/>
      <c r="B233" s="98"/>
      <c r="C233" s="98"/>
      <c r="D233" s="98"/>
      <c r="E233" s="95"/>
      <c r="F233" s="99" t="str" cm="1">
        <f t="array" ref="F233">IFERROR(_xlfn.IFS(D233="זכר",INDEX($L$10:$V$17,MATCH(E233,$N$10:$N$17,-1),1),D233="נקבה",INDEX($L$10:$V$17,MATCH(E233,$S$10:$S$17,-1),1),D233="",""),"")</f>
        <v/>
      </c>
      <c r="G233" s="99" t="str">
        <f t="shared" si="18"/>
        <v/>
      </c>
      <c r="H233" s="99" t="e">
        <f t="shared" si="19"/>
        <v>#N/A</v>
      </c>
      <c r="I233" s="99">
        <f t="shared" si="20"/>
        <v>0</v>
      </c>
      <c r="J233" s="99" t="e">
        <f t="shared" si="21"/>
        <v>#N/A</v>
      </c>
    </row>
    <row r="234" spans="1:10" ht="13.8">
      <c r="A234" s="52"/>
      <c r="B234" s="98"/>
      <c r="C234" s="98"/>
      <c r="D234" s="98"/>
      <c r="E234" s="95"/>
      <c r="F234" s="99" t="str" cm="1">
        <f t="array" ref="F234">IFERROR(_xlfn.IFS(D234="זכר",INDEX($L$10:$V$17,MATCH(E234,$N$10:$N$17,-1),1),D234="נקבה",INDEX($L$10:$V$17,MATCH(E234,$S$10:$S$17,-1),1),D234="",""),"")</f>
        <v/>
      </c>
      <c r="G234" s="99" t="str">
        <f t="shared" si="18"/>
        <v/>
      </c>
      <c r="H234" s="99" t="e">
        <f t="shared" si="19"/>
        <v>#N/A</v>
      </c>
      <c r="I234" s="99">
        <f t="shared" si="20"/>
        <v>0</v>
      </c>
      <c r="J234" s="99" t="e">
        <f t="shared" si="21"/>
        <v>#N/A</v>
      </c>
    </row>
    <row r="235" spans="1:10" ht="13.8">
      <c r="A235" s="52"/>
      <c r="B235" s="98"/>
      <c r="C235" s="98"/>
      <c r="D235" s="98"/>
      <c r="E235" s="95"/>
      <c r="F235" s="99" t="str" cm="1">
        <f t="array" ref="F235">IFERROR(_xlfn.IFS(D235="זכר",INDEX($L$10:$V$17,MATCH(E235,$N$10:$N$17,-1),1),D235="נקבה",INDEX($L$10:$V$17,MATCH(E235,$S$10:$S$17,-1),1),D235="",""),"")</f>
        <v/>
      </c>
      <c r="G235" s="99" t="str">
        <f t="shared" si="18"/>
        <v/>
      </c>
      <c r="H235" s="99" t="e">
        <f t="shared" si="19"/>
        <v>#N/A</v>
      </c>
      <c r="I235" s="99">
        <f t="shared" si="20"/>
        <v>0</v>
      </c>
      <c r="J235" s="99" t="e">
        <f t="shared" si="21"/>
        <v>#N/A</v>
      </c>
    </row>
    <row r="236" spans="1:10" ht="13.8">
      <c r="A236" s="52"/>
      <c r="B236" s="98"/>
      <c r="C236" s="98"/>
      <c r="D236" s="98"/>
      <c r="E236" s="95"/>
      <c r="F236" s="99" t="str" cm="1">
        <f t="array" ref="F236">IFERROR(_xlfn.IFS(D236="זכר",INDEX($L$10:$V$17,MATCH(E236,$N$10:$N$17,-1),1),D236="נקבה",INDEX($L$10:$V$17,MATCH(E236,$S$10:$S$17,-1),1),D236="",""),"")</f>
        <v/>
      </c>
      <c r="G236" s="99" t="str">
        <f t="shared" si="18"/>
        <v/>
      </c>
      <c r="H236" s="99" t="e">
        <f t="shared" si="19"/>
        <v>#N/A</v>
      </c>
      <c r="I236" s="99">
        <f t="shared" si="20"/>
        <v>0</v>
      </c>
      <c r="J236" s="99" t="e">
        <f t="shared" si="21"/>
        <v>#N/A</v>
      </c>
    </row>
    <row r="237" spans="1:10" ht="13.8">
      <c r="A237" s="52"/>
      <c r="B237" s="98"/>
      <c r="C237" s="98"/>
      <c r="D237" s="98"/>
      <c r="E237" s="95"/>
      <c r="F237" s="99" t="str" cm="1">
        <f t="array" ref="F237">IFERROR(_xlfn.IFS(D237="זכר",INDEX($L$10:$V$17,MATCH(E237,$N$10:$N$17,-1),1),D237="נקבה",INDEX($L$10:$V$17,MATCH(E237,$S$10:$S$17,-1),1),D237="",""),"")</f>
        <v/>
      </c>
      <c r="G237" s="99" t="str">
        <f t="shared" si="18"/>
        <v/>
      </c>
      <c r="H237" s="99" t="e">
        <f t="shared" si="19"/>
        <v>#N/A</v>
      </c>
      <c r="I237" s="99">
        <f t="shared" si="20"/>
        <v>0</v>
      </c>
      <c r="J237" s="99" t="e">
        <f t="shared" si="21"/>
        <v>#N/A</v>
      </c>
    </row>
    <row r="238" spans="1:10" ht="13.8">
      <c r="A238" s="52"/>
      <c r="B238" s="98"/>
      <c r="C238" s="98"/>
      <c r="D238" s="98"/>
      <c r="E238" s="95"/>
      <c r="F238" s="99" t="str" cm="1">
        <f t="array" ref="F238">IFERROR(_xlfn.IFS(D238="זכר",INDEX($L$10:$V$17,MATCH(E238,$N$10:$N$17,-1),1),D238="נקבה",INDEX($L$10:$V$17,MATCH(E238,$S$10:$S$17,-1),1),D238="",""),"")</f>
        <v/>
      </c>
      <c r="G238" s="99" t="str">
        <f t="shared" si="18"/>
        <v/>
      </c>
      <c r="H238" s="99" t="e">
        <f t="shared" si="19"/>
        <v>#N/A</v>
      </c>
      <c r="I238" s="99">
        <f t="shared" si="20"/>
        <v>0</v>
      </c>
      <c r="J238" s="99" t="e">
        <f t="shared" si="21"/>
        <v>#N/A</v>
      </c>
    </row>
    <row r="239" spans="1:10" ht="13.8">
      <c r="A239" s="52"/>
      <c r="B239" s="98"/>
      <c r="C239" s="98"/>
      <c r="D239" s="98"/>
      <c r="E239" s="95"/>
      <c r="F239" s="99" t="str" cm="1">
        <f t="array" ref="F239">IFERROR(_xlfn.IFS(D239="זכר",INDEX($L$10:$V$17,MATCH(E239,$N$10:$N$17,-1),1),D239="נקבה",INDEX($L$10:$V$17,MATCH(E239,$S$10:$S$17,-1),1),D239="",""),"")</f>
        <v/>
      </c>
      <c r="G239" s="99" t="str">
        <f t="shared" si="18"/>
        <v/>
      </c>
      <c r="H239" s="99" t="e">
        <f t="shared" si="19"/>
        <v>#N/A</v>
      </c>
      <c r="I239" s="99">
        <f t="shared" si="20"/>
        <v>0</v>
      </c>
      <c r="J239" s="99" t="e">
        <f t="shared" si="21"/>
        <v>#N/A</v>
      </c>
    </row>
    <row r="240" spans="1:10" ht="13.8">
      <c r="A240" s="52"/>
      <c r="B240" s="98"/>
      <c r="C240" s="98"/>
      <c r="D240" s="98"/>
      <c r="E240" s="95"/>
      <c r="F240" s="99" t="str" cm="1">
        <f t="array" ref="F240">IFERROR(_xlfn.IFS(D240="זכר",INDEX($L$10:$V$17,MATCH(E240,$N$10:$N$17,-1),1),D240="נקבה",INDEX($L$10:$V$17,MATCH(E240,$S$10:$S$17,-1),1),D240="",""),"")</f>
        <v/>
      </c>
      <c r="G240" s="99" t="str">
        <f t="shared" si="18"/>
        <v/>
      </c>
      <c r="H240" s="99" t="e">
        <f t="shared" si="19"/>
        <v>#N/A</v>
      </c>
      <c r="I240" s="99">
        <f t="shared" si="20"/>
        <v>0</v>
      </c>
      <c r="J240" s="99" t="e">
        <f t="shared" si="21"/>
        <v>#N/A</v>
      </c>
    </row>
    <row r="241" spans="1:10" ht="13.8">
      <c r="A241" s="52"/>
      <c r="B241" s="98"/>
      <c r="C241" s="98"/>
      <c r="D241" s="98"/>
      <c r="E241" s="95"/>
      <c r="F241" s="99" t="str" cm="1">
        <f t="array" ref="F241">IFERROR(_xlfn.IFS(D241="זכר",INDEX($L$10:$V$17,MATCH(E241,$N$10:$N$17,-1),1),D241="נקבה",INDEX($L$10:$V$17,MATCH(E241,$S$10:$S$17,-1),1),D241="",""),"")</f>
        <v/>
      </c>
      <c r="G241" s="99" t="str">
        <f t="shared" si="18"/>
        <v/>
      </c>
      <c r="H241" s="99" t="e">
        <f t="shared" si="19"/>
        <v>#N/A</v>
      </c>
      <c r="I241" s="99">
        <f t="shared" si="20"/>
        <v>0</v>
      </c>
      <c r="J241" s="99" t="e">
        <f t="shared" si="21"/>
        <v>#N/A</v>
      </c>
    </row>
    <row r="242" spans="1:10" ht="13.8">
      <c r="A242" s="52"/>
      <c r="B242" s="98"/>
      <c r="C242" s="98"/>
      <c r="D242" s="98"/>
      <c r="E242" s="95"/>
      <c r="F242" s="99" t="str" cm="1">
        <f t="array" ref="F242">IFERROR(_xlfn.IFS(D242="זכר",INDEX($L$10:$V$17,MATCH(E242,$N$10:$N$17,-1),1),D242="נקבה",INDEX($L$10:$V$17,MATCH(E242,$S$10:$S$17,-1),1),D242="",""),"")</f>
        <v/>
      </c>
      <c r="G242" s="99" t="str">
        <f t="shared" si="18"/>
        <v/>
      </c>
      <c r="H242" s="99" t="e">
        <f t="shared" si="19"/>
        <v>#N/A</v>
      </c>
      <c r="I242" s="99">
        <f t="shared" si="20"/>
        <v>0</v>
      </c>
      <c r="J242" s="99" t="e">
        <f t="shared" si="21"/>
        <v>#N/A</v>
      </c>
    </row>
    <row r="243" spans="1:10" ht="13.8">
      <c r="A243" s="52"/>
      <c r="B243" s="98"/>
      <c r="C243" s="98"/>
      <c r="D243" s="98"/>
      <c r="E243" s="95"/>
      <c r="F243" s="99" t="str" cm="1">
        <f t="array" ref="F243">IFERROR(_xlfn.IFS(D243="זכר",INDEX($L$10:$V$17,MATCH(E243,$N$10:$N$17,-1),1),D243="נקבה",INDEX($L$10:$V$17,MATCH(E243,$S$10:$S$17,-1),1),D243="",""),"")</f>
        <v/>
      </c>
      <c r="G243" s="99" t="str">
        <f t="shared" si="18"/>
        <v/>
      </c>
      <c r="H243" s="99" t="e">
        <f t="shared" si="19"/>
        <v>#N/A</v>
      </c>
      <c r="I243" s="99">
        <f t="shared" si="20"/>
        <v>0</v>
      </c>
      <c r="J243" s="99" t="e">
        <f t="shared" si="21"/>
        <v>#N/A</v>
      </c>
    </row>
    <row r="244" spans="1:10" ht="13.8">
      <c r="A244" s="52"/>
      <c r="B244" s="98"/>
      <c r="C244" s="98"/>
      <c r="D244" s="98"/>
      <c r="E244" s="95"/>
      <c r="F244" s="99" t="str" cm="1">
        <f t="array" ref="F244">IFERROR(_xlfn.IFS(D244="זכר",INDEX($L$10:$V$17,MATCH(E244,$N$10:$N$17,-1),1),D244="נקבה",INDEX($L$10:$V$17,MATCH(E244,$S$10:$S$17,-1),1),D244="",""),"")</f>
        <v/>
      </c>
      <c r="G244" s="99" t="str">
        <f t="shared" si="18"/>
        <v/>
      </c>
      <c r="H244" s="99" t="e">
        <f t="shared" si="19"/>
        <v>#N/A</v>
      </c>
      <c r="I244" s="99">
        <f t="shared" si="20"/>
        <v>0</v>
      </c>
      <c r="J244" s="99" t="e">
        <f t="shared" si="21"/>
        <v>#N/A</v>
      </c>
    </row>
    <row r="245" spans="1:10" ht="13.8">
      <c r="A245" s="52"/>
      <c r="B245" s="98"/>
      <c r="C245" s="98"/>
      <c r="D245" s="98"/>
      <c r="E245" s="95"/>
      <c r="F245" s="99" t="str" cm="1">
        <f t="array" ref="F245">IFERROR(_xlfn.IFS(D245="זכר",INDEX($L$10:$V$17,MATCH(E245,$N$10:$N$17,-1),1),D245="נקבה",INDEX($L$10:$V$17,MATCH(E245,$S$10:$S$17,-1),1),D245="",""),"")</f>
        <v/>
      </c>
      <c r="G245" s="99" t="str">
        <f t="shared" si="18"/>
        <v/>
      </c>
      <c r="H245" s="99" t="e">
        <f t="shared" si="19"/>
        <v>#N/A</v>
      </c>
      <c r="I245" s="99">
        <f t="shared" si="20"/>
        <v>0</v>
      </c>
      <c r="J245" s="99" t="e">
        <f t="shared" si="21"/>
        <v>#N/A</v>
      </c>
    </row>
    <row r="246" spans="1:10" ht="13.8">
      <c r="A246" s="52"/>
      <c r="B246" s="98"/>
      <c r="C246" s="98"/>
      <c r="D246" s="98"/>
      <c r="E246" s="95"/>
      <c r="F246" s="99" t="str" cm="1">
        <f t="array" ref="F246">IFERROR(_xlfn.IFS(D246="זכר",INDEX($L$10:$V$17,MATCH(E246,$N$10:$N$17,-1),1),D246="נקבה",INDEX($L$10:$V$17,MATCH(E246,$S$10:$S$17,-1),1),D246="",""),"")</f>
        <v/>
      </c>
      <c r="G246" s="99" t="str">
        <f t="shared" si="18"/>
        <v/>
      </c>
      <c r="H246" s="99" t="e">
        <f t="shared" si="19"/>
        <v>#N/A</v>
      </c>
      <c r="I246" s="99">
        <f t="shared" si="20"/>
        <v>0</v>
      </c>
      <c r="J246" s="99" t="e">
        <f t="shared" si="21"/>
        <v>#N/A</v>
      </c>
    </row>
    <row r="247" spans="1:10" ht="13.8">
      <c r="A247" s="52"/>
      <c r="B247" s="98"/>
      <c r="C247" s="98"/>
      <c r="D247" s="98"/>
      <c r="E247" s="95"/>
      <c r="F247" s="99" t="str" cm="1">
        <f t="array" ref="F247">IFERROR(_xlfn.IFS(D247="זכר",INDEX($L$10:$V$17,MATCH(E247,$N$10:$N$17,-1),1),D247="נקבה",INDEX($L$10:$V$17,MATCH(E247,$S$10:$S$17,-1),1),D247="",""),"")</f>
        <v/>
      </c>
      <c r="G247" s="99" t="str">
        <f t="shared" si="18"/>
        <v/>
      </c>
      <c r="H247" s="99" t="e">
        <f t="shared" si="19"/>
        <v>#N/A</v>
      </c>
      <c r="I247" s="99">
        <f t="shared" si="20"/>
        <v>0</v>
      </c>
      <c r="J247" s="99" t="e">
        <f t="shared" si="21"/>
        <v>#N/A</v>
      </c>
    </row>
    <row r="248" spans="1:10" ht="13.8">
      <c r="A248" s="52"/>
      <c r="B248" s="98"/>
      <c r="C248" s="98"/>
      <c r="D248" s="98"/>
      <c r="E248" s="95"/>
      <c r="F248" s="99" t="str" cm="1">
        <f t="array" ref="F248">IFERROR(_xlfn.IFS(D248="זכר",INDEX($L$10:$V$17,MATCH(E248,$N$10:$N$17,-1),1),D248="נקבה",INDEX($L$10:$V$17,MATCH(E248,$S$10:$S$17,-1),1),D248="",""),"")</f>
        <v/>
      </c>
      <c r="G248" s="99" t="str">
        <f t="shared" si="18"/>
        <v/>
      </c>
      <c r="H248" s="99" t="e">
        <f t="shared" si="19"/>
        <v>#N/A</v>
      </c>
      <c r="I248" s="99">
        <f t="shared" si="20"/>
        <v>0</v>
      </c>
      <c r="J248" s="99" t="e">
        <f t="shared" si="21"/>
        <v>#N/A</v>
      </c>
    </row>
    <row r="249" spans="1:10" ht="13.8">
      <c r="A249" s="52"/>
      <c r="B249" s="98"/>
      <c r="C249" s="98"/>
      <c r="D249" s="98"/>
      <c r="E249" s="95"/>
      <c r="F249" s="99" t="str" cm="1">
        <f t="array" ref="F249">IFERROR(_xlfn.IFS(D249="זכר",INDEX($L$10:$V$17,MATCH(E249,$N$10:$N$17,-1),1),D249="נקבה",INDEX($L$10:$V$17,MATCH(E249,$S$10:$S$17,-1),1),D249="",""),"")</f>
        <v/>
      </c>
      <c r="G249" s="99" t="str">
        <f t="shared" si="18"/>
        <v/>
      </c>
      <c r="H249" s="99" t="e">
        <f t="shared" si="19"/>
        <v>#N/A</v>
      </c>
      <c r="I249" s="99">
        <f t="shared" si="20"/>
        <v>0</v>
      </c>
      <c r="J249" s="99" t="e">
        <f t="shared" si="21"/>
        <v>#N/A</v>
      </c>
    </row>
    <row r="250" spans="1:10" ht="13.8">
      <c r="A250" s="52"/>
      <c r="B250" s="98"/>
      <c r="C250" s="98"/>
      <c r="D250" s="98"/>
      <c r="E250" s="95"/>
      <c r="F250" s="99" t="str" cm="1">
        <f t="array" ref="F250">IFERROR(_xlfn.IFS(D250="זכר",INDEX($L$10:$V$17,MATCH(E250,$N$10:$N$17,-1),1),D250="נקבה",INDEX($L$10:$V$17,MATCH(E250,$S$10:$S$17,-1),1),D250="",""),"")</f>
        <v/>
      </c>
      <c r="G250" s="99" t="str">
        <f t="shared" si="18"/>
        <v/>
      </c>
      <c r="H250" s="99" t="e">
        <f t="shared" si="19"/>
        <v>#N/A</v>
      </c>
      <c r="I250" s="99">
        <f t="shared" si="20"/>
        <v>0</v>
      </c>
      <c r="J250" s="99" t="e">
        <f t="shared" si="21"/>
        <v>#N/A</v>
      </c>
    </row>
    <row r="251" spans="1:10" ht="13.8">
      <c r="A251" s="52"/>
      <c r="B251" s="98"/>
      <c r="C251" s="98"/>
      <c r="D251" s="98"/>
      <c r="E251" s="95"/>
      <c r="F251" s="99" t="str" cm="1">
        <f t="array" ref="F251">IFERROR(_xlfn.IFS(D251="זכר",INDEX($L$10:$V$17,MATCH(E251,$N$10:$N$17,-1),1),D251="נקבה",INDEX($L$10:$V$17,MATCH(E251,$S$10:$S$17,-1),1),D251="",""),"")</f>
        <v/>
      </c>
      <c r="G251" s="99" t="str">
        <f t="shared" si="18"/>
        <v/>
      </c>
      <c r="H251" s="99" t="e">
        <f t="shared" si="19"/>
        <v>#N/A</v>
      </c>
      <c r="I251" s="99">
        <f t="shared" si="20"/>
        <v>0</v>
      </c>
      <c r="J251" s="99" t="e">
        <f t="shared" si="21"/>
        <v>#N/A</v>
      </c>
    </row>
    <row r="252" spans="1:10" ht="13.8">
      <c r="A252" s="52"/>
      <c r="B252" s="98"/>
      <c r="C252" s="98"/>
      <c r="D252" s="98"/>
      <c r="E252" s="95"/>
      <c r="F252" s="99" t="str" cm="1">
        <f t="array" ref="F252">IFERROR(_xlfn.IFS(D252="זכר",INDEX($L$10:$V$17,MATCH(E252,$N$10:$N$17,-1),1),D252="נקבה",INDEX($L$10:$V$17,MATCH(E252,$S$10:$S$17,-1),1),D252="",""),"")</f>
        <v/>
      </c>
      <c r="G252" s="99" t="str">
        <f t="shared" si="18"/>
        <v/>
      </c>
      <c r="H252" s="99" t="e">
        <f t="shared" si="19"/>
        <v>#N/A</v>
      </c>
      <c r="I252" s="99">
        <f t="shared" si="20"/>
        <v>0</v>
      </c>
      <c r="J252" s="99" t="e">
        <f t="shared" si="21"/>
        <v>#N/A</v>
      </c>
    </row>
    <row r="253" spans="1:10" ht="13.8">
      <c r="A253" s="52"/>
      <c r="B253" s="98"/>
      <c r="C253" s="98"/>
      <c r="D253" s="98"/>
      <c r="E253" s="95"/>
      <c r="F253" s="99" t="str" cm="1">
        <f t="array" ref="F253">IFERROR(_xlfn.IFS(D253="זכר",INDEX($L$10:$V$17,MATCH(E253,$N$10:$N$17,-1),1),D253="נקבה",INDEX($L$10:$V$17,MATCH(E253,$S$10:$S$17,-1),1),D253="",""),"")</f>
        <v/>
      </c>
      <c r="G253" s="99" t="str">
        <f t="shared" si="18"/>
        <v/>
      </c>
      <c r="H253" s="99" t="e">
        <f t="shared" si="19"/>
        <v>#N/A</v>
      </c>
      <c r="I253" s="99">
        <f t="shared" si="20"/>
        <v>0</v>
      </c>
      <c r="J253" s="99" t="e">
        <f t="shared" si="21"/>
        <v>#N/A</v>
      </c>
    </row>
    <row r="254" spans="1:10" ht="13.8">
      <c r="A254" s="52"/>
      <c r="B254" s="98"/>
      <c r="C254" s="98"/>
      <c r="D254" s="98"/>
      <c r="E254" s="95"/>
      <c r="F254" s="99" t="str" cm="1">
        <f t="array" ref="F254">IFERROR(_xlfn.IFS(D254="זכר",INDEX($L$10:$V$17,MATCH(E254,$N$10:$N$17,-1),1),D254="נקבה",INDEX($L$10:$V$17,MATCH(E254,$S$10:$S$17,-1),1),D254="",""),"")</f>
        <v/>
      </c>
      <c r="G254" s="99" t="str">
        <f t="shared" si="18"/>
        <v/>
      </c>
      <c r="H254" s="99" t="e">
        <f t="shared" si="19"/>
        <v>#N/A</v>
      </c>
      <c r="I254" s="99">
        <f t="shared" si="20"/>
        <v>0</v>
      </c>
      <c r="J254" s="99" t="e">
        <f t="shared" si="21"/>
        <v>#N/A</v>
      </c>
    </row>
    <row r="255" spans="1:10" ht="13.8">
      <c r="A255" s="52"/>
      <c r="B255" s="98"/>
      <c r="C255" s="98"/>
      <c r="D255" s="98"/>
      <c r="E255" s="95"/>
      <c r="F255" s="99" t="str" cm="1">
        <f t="array" ref="F255">IFERROR(_xlfn.IFS(D255="זכר",INDEX($L$10:$V$17,MATCH(E255,$N$10:$N$17,-1),1),D255="נקבה",INDEX($L$10:$V$17,MATCH(E255,$S$10:$S$17,-1),1),D255="",""),"")</f>
        <v/>
      </c>
      <c r="G255" s="99" t="str">
        <f t="shared" si="18"/>
        <v/>
      </c>
      <c r="H255" s="99" t="e">
        <f t="shared" si="19"/>
        <v>#N/A</v>
      </c>
      <c r="I255" s="99">
        <f t="shared" si="20"/>
        <v>0</v>
      </c>
      <c r="J255" s="99" t="e">
        <f t="shared" si="21"/>
        <v>#N/A</v>
      </c>
    </row>
    <row r="256" spans="1:10" ht="13.8">
      <c r="A256" s="52"/>
      <c r="B256" s="98"/>
      <c r="C256" s="98"/>
      <c r="D256" s="98"/>
      <c r="E256" s="95"/>
      <c r="F256" s="99" t="str" cm="1">
        <f t="array" ref="F256">IFERROR(_xlfn.IFS(D256="זכר",INDEX($L$10:$V$17,MATCH(E256,$N$10:$N$17,-1),1),D256="נקבה",INDEX($L$10:$V$17,MATCH(E256,$S$10:$S$17,-1),1),D256="",""),"")</f>
        <v/>
      </c>
      <c r="G256" s="99" t="str">
        <f t="shared" si="18"/>
        <v/>
      </c>
      <c r="H256" s="99" t="e">
        <f t="shared" si="19"/>
        <v>#N/A</v>
      </c>
      <c r="I256" s="99">
        <f t="shared" si="20"/>
        <v>0</v>
      </c>
      <c r="J256" s="99" t="e">
        <f t="shared" si="21"/>
        <v>#N/A</v>
      </c>
    </row>
    <row r="257" spans="1:10" ht="13.8">
      <c r="A257" s="52"/>
      <c r="B257" s="98"/>
      <c r="C257" s="98"/>
      <c r="D257" s="98"/>
      <c r="E257" s="95"/>
      <c r="F257" s="99" t="str" cm="1">
        <f t="array" ref="F257">IFERROR(_xlfn.IFS(D257="זכר",INDEX($L$10:$V$17,MATCH(E257,$N$10:$N$17,-1),1),D257="נקבה",INDEX($L$10:$V$17,MATCH(E257,$S$10:$S$17,-1),1),D257="",""),"")</f>
        <v/>
      </c>
      <c r="G257" s="99" t="str">
        <f t="shared" si="18"/>
        <v/>
      </c>
      <c r="H257" s="99" t="e">
        <f t="shared" si="19"/>
        <v>#N/A</v>
      </c>
      <c r="I257" s="99">
        <f t="shared" si="20"/>
        <v>0</v>
      </c>
      <c r="J257" s="99" t="e">
        <f t="shared" si="21"/>
        <v>#N/A</v>
      </c>
    </row>
    <row r="258" spans="1:10" ht="13.8">
      <c r="A258" s="52"/>
      <c r="B258" s="98"/>
      <c r="C258" s="98"/>
      <c r="D258" s="98"/>
      <c r="E258" s="95"/>
      <c r="F258" s="99" t="str" cm="1">
        <f t="array" ref="F258">IFERROR(_xlfn.IFS(D258="זכר",INDEX($L$10:$V$17,MATCH(E258,$N$10:$N$17,-1),1),D258="נקבה",INDEX($L$10:$V$17,MATCH(E258,$S$10:$S$17,-1),1),D258="",""),"")</f>
        <v/>
      </c>
      <c r="G258" s="99" t="str">
        <f t="shared" si="18"/>
        <v/>
      </c>
      <c r="H258" s="99" t="e">
        <f t="shared" si="19"/>
        <v>#N/A</v>
      </c>
      <c r="I258" s="99">
        <f t="shared" si="20"/>
        <v>0</v>
      </c>
      <c r="J258" s="99" t="e">
        <f t="shared" si="21"/>
        <v>#N/A</v>
      </c>
    </row>
    <row r="259" spans="1:10" ht="13.8">
      <c r="A259" s="52"/>
      <c r="B259" s="98"/>
      <c r="C259" s="98"/>
      <c r="D259" s="98"/>
      <c r="E259" s="95"/>
      <c r="F259" s="99" t="str" cm="1">
        <f t="array" ref="F259">IFERROR(_xlfn.IFS(D259="זכר",INDEX($L$10:$V$17,MATCH(E259,$N$10:$N$17,-1),1),D259="נקבה",INDEX($L$10:$V$17,MATCH(E259,$S$10:$S$17,-1),1),D259="",""),"")</f>
        <v/>
      </c>
      <c r="G259" s="99" t="str">
        <f t="shared" si="18"/>
        <v/>
      </c>
      <c r="H259" s="99" t="e">
        <f t="shared" si="19"/>
        <v>#N/A</v>
      </c>
      <c r="I259" s="99">
        <f t="shared" si="20"/>
        <v>0</v>
      </c>
      <c r="J259" s="99" t="e">
        <f t="shared" si="21"/>
        <v>#N/A</v>
      </c>
    </row>
    <row r="260" spans="1:10" ht="13.8">
      <c r="A260" s="52"/>
      <c r="B260" s="98"/>
      <c r="C260" s="98"/>
      <c r="D260" s="98"/>
      <c r="E260" s="95"/>
      <c r="F260" s="99" t="str" cm="1">
        <f t="array" ref="F260">IFERROR(_xlfn.IFS(D260="זכר",INDEX($L$10:$V$17,MATCH(E260,$N$10:$N$17,-1),1),D260="נקבה",INDEX($L$10:$V$17,MATCH(E260,$S$10:$S$17,-1),1),D260="",""),"")</f>
        <v/>
      </c>
      <c r="G260" s="99" t="str">
        <f t="shared" si="18"/>
        <v/>
      </c>
      <c r="H260" s="99" t="e">
        <f t="shared" si="19"/>
        <v>#N/A</v>
      </c>
      <c r="I260" s="99">
        <f t="shared" si="20"/>
        <v>0</v>
      </c>
      <c r="J260" s="99" t="e">
        <f t="shared" si="21"/>
        <v>#N/A</v>
      </c>
    </row>
    <row r="261" spans="1:10" ht="13.8">
      <c r="A261" s="52"/>
      <c r="B261" s="98"/>
      <c r="C261" s="98"/>
      <c r="D261" s="98"/>
      <c r="E261" s="95"/>
      <c r="F261" s="99" t="str" cm="1">
        <f t="array" ref="F261">IFERROR(_xlfn.IFS(D261="זכר",INDEX($L$10:$V$17,MATCH(E261,$N$10:$N$17,-1),1),D261="נקבה",INDEX($L$10:$V$17,MATCH(E261,$S$10:$S$17,-1),1),D261="",""),"")</f>
        <v/>
      </c>
      <c r="G261" s="99" t="str">
        <f t="shared" si="18"/>
        <v/>
      </c>
      <c r="H261" s="99" t="e">
        <f t="shared" si="19"/>
        <v>#N/A</v>
      </c>
      <c r="I261" s="99">
        <f t="shared" si="20"/>
        <v>0</v>
      </c>
      <c r="J261" s="99" t="e">
        <f t="shared" si="21"/>
        <v>#N/A</v>
      </c>
    </row>
    <row r="262" spans="1:10" ht="13.8">
      <c r="A262" s="52"/>
      <c r="B262" s="98"/>
      <c r="C262" s="98"/>
      <c r="D262" s="98"/>
      <c r="E262" s="95"/>
      <c r="F262" s="99" t="str" cm="1">
        <f t="array" ref="F262">IFERROR(_xlfn.IFS(D262="זכר",INDEX($L$10:$V$17,MATCH(E262,$N$10:$N$17,-1),1),D262="נקבה",INDEX($L$10:$V$17,MATCH(E262,$S$10:$S$17,-1),1),D262="",""),"")</f>
        <v/>
      </c>
      <c r="G262" s="99" t="str">
        <f t="shared" si="18"/>
        <v/>
      </c>
      <c r="H262" s="99" t="e">
        <f t="shared" si="19"/>
        <v>#N/A</v>
      </c>
      <c r="I262" s="99">
        <f t="shared" si="20"/>
        <v>0</v>
      </c>
      <c r="J262" s="99" t="e">
        <f t="shared" si="21"/>
        <v>#N/A</v>
      </c>
    </row>
    <row r="263" spans="1:10" ht="13.8">
      <c r="A263" s="52"/>
      <c r="B263" s="98"/>
      <c r="C263" s="98"/>
      <c r="D263" s="98"/>
      <c r="E263" s="95"/>
      <c r="F263" s="99" t="str" cm="1">
        <f t="array" ref="F263">IFERROR(_xlfn.IFS(D263="זכר",INDEX($L$10:$V$17,MATCH(E263,$N$10:$N$17,-1),1),D263="נקבה",INDEX($L$10:$V$17,MATCH(E263,$S$10:$S$17,-1),1),D263="",""),"")</f>
        <v/>
      </c>
      <c r="G263" s="99" t="str">
        <f t="shared" si="18"/>
        <v/>
      </c>
      <c r="H263" s="99" t="e">
        <f t="shared" si="19"/>
        <v>#N/A</v>
      </c>
      <c r="I263" s="99">
        <f t="shared" si="20"/>
        <v>0</v>
      </c>
      <c r="J263" s="99" t="e">
        <f t="shared" si="21"/>
        <v>#N/A</v>
      </c>
    </row>
    <row r="264" spans="1:10" ht="13.8">
      <c r="A264" s="52"/>
      <c r="B264" s="98"/>
      <c r="C264" s="98"/>
      <c r="D264" s="98"/>
      <c r="E264" s="95"/>
      <c r="F264" s="99" t="str" cm="1">
        <f t="array" ref="F264">IFERROR(_xlfn.IFS(D264="זכר",INDEX($L$10:$V$17,MATCH(E264,$N$10:$N$17,-1),1),D264="נקבה",INDEX($L$10:$V$17,MATCH(E264,$S$10:$S$17,-1),1),D264="",""),"")</f>
        <v/>
      </c>
      <c r="G264" s="99" t="str">
        <f t="shared" si="18"/>
        <v/>
      </c>
      <c r="H264" s="99" t="e">
        <f t="shared" si="19"/>
        <v>#N/A</v>
      </c>
      <c r="I264" s="99">
        <f t="shared" si="20"/>
        <v>0</v>
      </c>
      <c r="J264" s="99" t="e">
        <f t="shared" si="21"/>
        <v>#N/A</v>
      </c>
    </row>
    <row r="265" spans="1:10" ht="13.8">
      <c r="A265" s="52"/>
      <c r="B265" s="98"/>
      <c r="C265" s="98"/>
      <c r="D265" s="98"/>
      <c r="E265" s="95"/>
      <c r="F265" s="99" t="str" cm="1">
        <f t="array" ref="F265">IFERROR(_xlfn.IFS(D265="זכר",INDEX($L$10:$V$17,MATCH(E265,$N$10:$N$17,-1),1),D265="נקבה",INDEX($L$10:$V$17,MATCH(E265,$S$10:$S$17,-1),1),D265="",""),"")</f>
        <v/>
      </c>
      <c r="G265" s="99" t="str">
        <f t="shared" ref="G265:G328" si="22">IF(D265="זכר",VLOOKUP(F265,$L$20:$M$27,2,0),IF(D265="נקבה",VLOOKUP(F265,$L$29:$M$36,2,0),""))</f>
        <v/>
      </c>
      <c r="H265" s="99" t="e">
        <f t="shared" ref="H265:H328" si="23">VLOOKUP(F265,$O$19:$P$26,2)</f>
        <v>#N/A</v>
      </c>
      <c r="I265" s="99">
        <f t="shared" ref="I265:I328" si="24">IF(D265="נקבה",H265*1.5,0)</f>
        <v>0</v>
      </c>
      <c r="J265" s="99" t="e">
        <f t="shared" ref="J265:J328" si="25">I265+H265</f>
        <v>#N/A</v>
      </c>
    </row>
    <row r="266" spans="1:10" ht="13.8">
      <c r="A266" s="52"/>
      <c r="B266" s="98"/>
      <c r="C266" s="98"/>
      <c r="D266" s="98"/>
      <c r="E266" s="95"/>
      <c r="F266" s="99" t="str" cm="1">
        <f t="array" ref="F266">IFERROR(_xlfn.IFS(D266="זכר",INDEX($L$10:$V$17,MATCH(E266,$N$10:$N$17,-1),1),D266="נקבה",INDEX($L$10:$V$17,MATCH(E266,$S$10:$S$17,-1),1),D266="",""),"")</f>
        <v/>
      </c>
      <c r="G266" s="99" t="str">
        <f t="shared" si="22"/>
        <v/>
      </c>
      <c r="H266" s="99" t="e">
        <f t="shared" si="23"/>
        <v>#N/A</v>
      </c>
      <c r="I266" s="99">
        <f t="shared" si="24"/>
        <v>0</v>
      </c>
      <c r="J266" s="99" t="e">
        <f t="shared" si="25"/>
        <v>#N/A</v>
      </c>
    </row>
    <row r="267" spans="1:10" ht="13.8">
      <c r="A267" s="52"/>
      <c r="B267" s="98"/>
      <c r="C267" s="98"/>
      <c r="D267" s="98"/>
      <c r="E267" s="95"/>
      <c r="F267" s="99" t="str" cm="1">
        <f t="array" ref="F267">IFERROR(_xlfn.IFS(D267="זכר",INDEX($L$10:$V$17,MATCH(E267,$N$10:$N$17,-1),1),D267="נקבה",INDEX($L$10:$V$17,MATCH(E267,$S$10:$S$17,-1),1),D267="",""),"")</f>
        <v/>
      </c>
      <c r="G267" s="99" t="str">
        <f t="shared" si="22"/>
        <v/>
      </c>
      <c r="H267" s="99" t="e">
        <f t="shared" si="23"/>
        <v>#N/A</v>
      </c>
      <c r="I267" s="99">
        <f t="shared" si="24"/>
        <v>0</v>
      </c>
      <c r="J267" s="99" t="e">
        <f t="shared" si="25"/>
        <v>#N/A</v>
      </c>
    </row>
    <row r="268" spans="1:10" ht="13.8">
      <c r="A268" s="52"/>
      <c r="B268" s="98"/>
      <c r="C268" s="98"/>
      <c r="D268" s="98"/>
      <c r="E268" s="95"/>
      <c r="F268" s="99" t="str" cm="1">
        <f t="array" ref="F268">IFERROR(_xlfn.IFS(D268="זכר",INDEX($L$10:$V$17,MATCH(E268,$N$10:$N$17,-1),1),D268="נקבה",INDEX($L$10:$V$17,MATCH(E268,$S$10:$S$17,-1),1),D268="",""),"")</f>
        <v/>
      </c>
      <c r="G268" s="99" t="str">
        <f t="shared" si="22"/>
        <v/>
      </c>
      <c r="H268" s="99" t="e">
        <f t="shared" si="23"/>
        <v>#N/A</v>
      </c>
      <c r="I268" s="99">
        <f t="shared" si="24"/>
        <v>0</v>
      </c>
      <c r="J268" s="99" t="e">
        <f t="shared" si="25"/>
        <v>#N/A</v>
      </c>
    </row>
    <row r="269" spans="1:10" ht="13.8">
      <c r="A269" s="52"/>
      <c r="B269" s="98"/>
      <c r="C269" s="98"/>
      <c r="D269" s="98"/>
      <c r="E269" s="95"/>
      <c r="F269" s="99" t="str" cm="1">
        <f t="array" ref="F269">IFERROR(_xlfn.IFS(D269="זכר",INDEX($L$10:$V$17,MATCH(E269,$N$10:$N$17,-1),1),D269="נקבה",INDEX($L$10:$V$17,MATCH(E269,$S$10:$S$17,-1),1),D269="",""),"")</f>
        <v/>
      </c>
      <c r="G269" s="99" t="str">
        <f t="shared" si="22"/>
        <v/>
      </c>
      <c r="H269" s="99" t="e">
        <f t="shared" si="23"/>
        <v>#N/A</v>
      </c>
      <c r="I269" s="99">
        <f t="shared" si="24"/>
        <v>0</v>
      </c>
      <c r="J269" s="99" t="e">
        <f t="shared" si="25"/>
        <v>#N/A</v>
      </c>
    </row>
    <row r="270" spans="1:10" ht="13.8">
      <c r="A270" s="52"/>
      <c r="B270" s="98"/>
      <c r="C270" s="98"/>
      <c r="D270" s="98"/>
      <c r="E270" s="95"/>
      <c r="F270" s="99" t="str" cm="1">
        <f t="array" ref="F270">IFERROR(_xlfn.IFS(D270="זכר",INDEX($L$10:$V$17,MATCH(E270,$N$10:$N$17,-1),1),D270="נקבה",INDEX($L$10:$V$17,MATCH(E270,$S$10:$S$17,-1),1),D270="",""),"")</f>
        <v/>
      </c>
      <c r="G270" s="99" t="str">
        <f t="shared" si="22"/>
        <v/>
      </c>
      <c r="H270" s="99" t="e">
        <f t="shared" si="23"/>
        <v>#N/A</v>
      </c>
      <c r="I270" s="99">
        <f t="shared" si="24"/>
        <v>0</v>
      </c>
      <c r="J270" s="99" t="e">
        <f t="shared" si="25"/>
        <v>#N/A</v>
      </c>
    </row>
    <row r="271" spans="1:10" ht="13.8">
      <c r="A271" s="52"/>
      <c r="B271" s="98"/>
      <c r="C271" s="98"/>
      <c r="D271" s="98"/>
      <c r="E271" s="95"/>
      <c r="F271" s="99" t="str" cm="1">
        <f t="array" ref="F271">IFERROR(_xlfn.IFS(D271="זכר",INDEX($L$10:$V$17,MATCH(E271,$N$10:$N$17,-1),1),D271="נקבה",INDEX($L$10:$V$17,MATCH(E271,$S$10:$S$17,-1),1),D271="",""),"")</f>
        <v/>
      </c>
      <c r="G271" s="99" t="str">
        <f t="shared" si="22"/>
        <v/>
      </c>
      <c r="H271" s="99" t="e">
        <f t="shared" si="23"/>
        <v>#N/A</v>
      </c>
      <c r="I271" s="99">
        <f t="shared" si="24"/>
        <v>0</v>
      </c>
      <c r="J271" s="99" t="e">
        <f t="shared" si="25"/>
        <v>#N/A</v>
      </c>
    </row>
    <row r="272" spans="1:10" ht="13.8">
      <c r="A272" s="52"/>
      <c r="B272" s="98"/>
      <c r="C272" s="98"/>
      <c r="D272" s="98"/>
      <c r="E272" s="95"/>
      <c r="F272" s="99" t="str" cm="1">
        <f t="array" ref="F272">IFERROR(_xlfn.IFS(D272="זכר",INDEX($L$10:$V$17,MATCH(E272,$N$10:$N$17,-1),1),D272="נקבה",INDEX($L$10:$V$17,MATCH(E272,$S$10:$S$17,-1),1),D272="",""),"")</f>
        <v/>
      </c>
      <c r="G272" s="99" t="str">
        <f t="shared" si="22"/>
        <v/>
      </c>
      <c r="H272" s="99" t="e">
        <f t="shared" si="23"/>
        <v>#N/A</v>
      </c>
      <c r="I272" s="99">
        <f t="shared" si="24"/>
        <v>0</v>
      </c>
      <c r="J272" s="99" t="e">
        <f t="shared" si="25"/>
        <v>#N/A</v>
      </c>
    </row>
    <row r="273" spans="1:10" ht="13.8">
      <c r="A273" s="52"/>
      <c r="B273" s="98"/>
      <c r="C273" s="98"/>
      <c r="D273" s="98"/>
      <c r="E273" s="95"/>
      <c r="F273" s="99" t="str" cm="1">
        <f t="array" ref="F273">IFERROR(_xlfn.IFS(D273="זכר",INDEX($L$10:$V$17,MATCH(E273,$N$10:$N$17,-1),1),D273="נקבה",INDEX($L$10:$V$17,MATCH(E273,$S$10:$S$17,-1),1),D273="",""),"")</f>
        <v/>
      </c>
      <c r="G273" s="99" t="str">
        <f t="shared" si="22"/>
        <v/>
      </c>
      <c r="H273" s="99" t="e">
        <f t="shared" si="23"/>
        <v>#N/A</v>
      </c>
      <c r="I273" s="99">
        <f t="shared" si="24"/>
        <v>0</v>
      </c>
      <c r="J273" s="99" t="e">
        <f t="shared" si="25"/>
        <v>#N/A</v>
      </c>
    </row>
    <row r="274" spans="1:10" ht="13.8">
      <c r="A274" s="52"/>
      <c r="B274" s="98"/>
      <c r="C274" s="98"/>
      <c r="D274" s="98"/>
      <c r="E274" s="95"/>
      <c r="F274" s="99" t="str" cm="1">
        <f t="array" ref="F274">IFERROR(_xlfn.IFS(D274="זכר",INDEX($L$10:$V$17,MATCH(E274,$N$10:$N$17,-1),1),D274="נקבה",INDEX($L$10:$V$17,MATCH(E274,$S$10:$S$17,-1),1),D274="",""),"")</f>
        <v/>
      </c>
      <c r="G274" s="99" t="str">
        <f t="shared" si="22"/>
        <v/>
      </c>
      <c r="H274" s="99" t="e">
        <f t="shared" si="23"/>
        <v>#N/A</v>
      </c>
      <c r="I274" s="99">
        <f t="shared" si="24"/>
        <v>0</v>
      </c>
      <c r="J274" s="99" t="e">
        <f t="shared" si="25"/>
        <v>#N/A</v>
      </c>
    </row>
    <row r="275" spans="1:10" ht="13.8">
      <c r="A275" s="52"/>
      <c r="B275" s="98"/>
      <c r="C275" s="98"/>
      <c r="D275" s="98"/>
      <c r="E275" s="95"/>
      <c r="F275" s="99" t="str" cm="1">
        <f t="array" ref="F275">IFERROR(_xlfn.IFS(D275="זכר",INDEX($L$10:$V$17,MATCH(E275,$N$10:$N$17,-1),1),D275="נקבה",INDEX($L$10:$V$17,MATCH(E275,$S$10:$S$17,-1),1),D275="",""),"")</f>
        <v/>
      </c>
      <c r="G275" s="99" t="str">
        <f t="shared" si="22"/>
        <v/>
      </c>
      <c r="H275" s="99" t="e">
        <f t="shared" si="23"/>
        <v>#N/A</v>
      </c>
      <c r="I275" s="99">
        <f t="shared" si="24"/>
        <v>0</v>
      </c>
      <c r="J275" s="99" t="e">
        <f t="shared" si="25"/>
        <v>#N/A</v>
      </c>
    </row>
    <row r="276" spans="1:10" ht="13.8">
      <c r="A276" s="52"/>
      <c r="B276" s="98"/>
      <c r="C276" s="98"/>
      <c r="D276" s="98"/>
      <c r="E276" s="95"/>
      <c r="F276" s="99" t="str" cm="1">
        <f t="array" ref="F276">IFERROR(_xlfn.IFS(D276="זכר",INDEX($L$10:$V$17,MATCH(E276,$N$10:$N$17,-1),1),D276="נקבה",INDEX($L$10:$V$17,MATCH(E276,$S$10:$S$17,-1),1),D276="",""),"")</f>
        <v/>
      </c>
      <c r="G276" s="99" t="str">
        <f t="shared" si="22"/>
        <v/>
      </c>
      <c r="H276" s="99" t="e">
        <f t="shared" si="23"/>
        <v>#N/A</v>
      </c>
      <c r="I276" s="99">
        <f t="shared" si="24"/>
        <v>0</v>
      </c>
      <c r="J276" s="99" t="e">
        <f t="shared" si="25"/>
        <v>#N/A</v>
      </c>
    </row>
    <row r="277" spans="1:10" ht="13.8">
      <c r="A277" s="52"/>
      <c r="B277" s="98"/>
      <c r="C277" s="98"/>
      <c r="D277" s="98"/>
      <c r="E277" s="95"/>
      <c r="F277" s="99" t="str" cm="1">
        <f t="array" ref="F277">IFERROR(_xlfn.IFS(D277="זכר",INDEX($L$10:$V$17,MATCH(E277,$N$10:$N$17,-1),1),D277="נקבה",INDEX($L$10:$V$17,MATCH(E277,$S$10:$S$17,-1),1),D277="",""),"")</f>
        <v/>
      </c>
      <c r="G277" s="99" t="str">
        <f t="shared" si="22"/>
        <v/>
      </c>
      <c r="H277" s="99" t="e">
        <f t="shared" si="23"/>
        <v>#N/A</v>
      </c>
      <c r="I277" s="99">
        <f t="shared" si="24"/>
        <v>0</v>
      </c>
      <c r="J277" s="99" t="e">
        <f t="shared" si="25"/>
        <v>#N/A</v>
      </c>
    </row>
    <row r="278" spans="1:10" ht="13.8">
      <c r="A278" s="52"/>
      <c r="B278" s="98"/>
      <c r="C278" s="98"/>
      <c r="D278" s="98"/>
      <c r="E278" s="95"/>
      <c r="F278" s="99" t="str" cm="1">
        <f t="array" ref="F278">IFERROR(_xlfn.IFS(D278="זכר",INDEX($L$10:$V$17,MATCH(E278,$N$10:$N$17,-1),1),D278="נקבה",INDEX($L$10:$V$17,MATCH(E278,$S$10:$S$17,-1),1),D278="",""),"")</f>
        <v/>
      </c>
      <c r="G278" s="99" t="str">
        <f t="shared" si="22"/>
        <v/>
      </c>
      <c r="H278" s="99" t="e">
        <f t="shared" si="23"/>
        <v>#N/A</v>
      </c>
      <c r="I278" s="99">
        <f t="shared" si="24"/>
        <v>0</v>
      </c>
      <c r="J278" s="99" t="e">
        <f t="shared" si="25"/>
        <v>#N/A</v>
      </c>
    </row>
    <row r="279" spans="1:10" ht="13.8">
      <c r="A279" s="52"/>
      <c r="B279" s="98"/>
      <c r="C279" s="98"/>
      <c r="D279" s="98"/>
      <c r="E279" s="95"/>
      <c r="F279" s="99" t="str" cm="1">
        <f t="array" ref="F279">IFERROR(_xlfn.IFS(D279="זכר",INDEX($L$10:$V$17,MATCH(E279,$N$10:$N$17,-1),1),D279="נקבה",INDEX($L$10:$V$17,MATCH(E279,$S$10:$S$17,-1),1),D279="",""),"")</f>
        <v/>
      </c>
      <c r="G279" s="99" t="str">
        <f t="shared" si="22"/>
        <v/>
      </c>
      <c r="H279" s="99" t="e">
        <f t="shared" si="23"/>
        <v>#N/A</v>
      </c>
      <c r="I279" s="99">
        <f t="shared" si="24"/>
        <v>0</v>
      </c>
      <c r="J279" s="99" t="e">
        <f t="shared" si="25"/>
        <v>#N/A</v>
      </c>
    </row>
    <row r="280" spans="1:10" ht="13.8">
      <c r="A280" s="52"/>
      <c r="B280" s="98"/>
      <c r="C280" s="98"/>
      <c r="D280" s="98"/>
      <c r="E280" s="95"/>
      <c r="F280" s="99" t="str" cm="1">
        <f t="array" ref="F280">IFERROR(_xlfn.IFS(D280="זכר",INDEX($L$10:$V$17,MATCH(E280,$N$10:$N$17,-1),1),D280="נקבה",INDEX($L$10:$V$17,MATCH(E280,$S$10:$S$17,-1),1),D280="",""),"")</f>
        <v/>
      </c>
      <c r="G280" s="99" t="str">
        <f t="shared" si="22"/>
        <v/>
      </c>
      <c r="H280" s="99" t="e">
        <f t="shared" si="23"/>
        <v>#N/A</v>
      </c>
      <c r="I280" s="99">
        <f t="shared" si="24"/>
        <v>0</v>
      </c>
      <c r="J280" s="99" t="e">
        <f t="shared" si="25"/>
        <v>#N/A</v>
      </c>
    </row>
    <row r="281" spans="1:10" ht="13.8">
      <c r="A281" s="52"/>
      <c r="B281" s="98"/>
      <c r="C281" s="98"/>
      <c r="D281" s="98"/>
      <c r="E281" s="95"/>
      <c r="F281" s="99" t="str" cm="1">
        <f t="array" ref="F281">IFERROR(_xlfn.IFS(D281="זכר",INDEX($L$10:$V$17,MATCH(E281,$N$10:$N$17,-1),1),D281="נקבה",INDEX($L$10:$V$17,MATCH(E281,$S$10:$S$17,-1),1),D281="",""),"")</f>
        <v/>
      </c>
      <c r="G281" s="99" t="str">
        <f t="shared" si="22"/>
        <v/>
      </c>
      <c r="H281" s="99" t="e">
        <f t="shared" si="23"/>
        <v>#N/A</v>
      </c>
      <c r="I281" s="99">
        <f t="shared" si="24"/>
        <v>0</v>
      </c>
      <c r="J281" s="99" t="e">
        <f t="shared" si="25"/>
        <v>#N/A</v>
      </c>
    </row>
    <row r="282" spans="1:10" ht="13.8">
      <c r="A282" s="52"/>
      <c r="B282" s="98"/>
      <c r="C282" s="98"/>
      <c r="D282" s="98"/>
      <c r="E282" s="95"/>
      <c r="F282" s="99" t="str" cm="1">
        <f t="array" ref="F282">IFERROR(_xlfn.IFS(D282="זכר",INDEX($L$10:$V$17,MATCH(E282,$N$10:$N$17,-1),1),D282="נקבה",INDEX($L$10:$V$17,MATCH(E282,$S$10:$S$17,-1),1),D282="",""),"")</f>
        <v/>
      </c>
      <c r="G282" s="99" t="str">
        <f t="shared" si="22"/>
        <v/>
      </c>
      <c r="H282" s="99" t="e">
        <f t="shared" si="23"/>
        <v>#N/A</v>
      </c>
      <c r="I282" s="99">
        <f t="shared" si="24"/>
        <v>0</v>
      </c>
      <c r="J282" s="99" t="e">
        <f t="shared" si="25"/>
        <v>#N/A</v>
      </c>
    </row>
    <row r="283" spans="1:10" ht="13.8">
      <c r="A283" s="52"/>
      <c r="B283" s="98"/>
      <c r="C283" s="98"/>
      <c r="D283" s="98"/>
      <c r="E283" s="95"/>
      <c r="F283" s="99" t="str" cm="1">
        <f t="array" ref="F283">IFERROR(_xlfn.IFS(D283="זכר",INDEX($L$10:$V$17,MATCH(E283,$N$10:$N$17,-1),1),D283="נקבה",INDEX($L$10:$V$17,MATCH(E283,$S$10:$S$17,-1),1),D283="",""),"")</f>
        <v/>
      </c>
      <c r="G283" s="99" t="str">
        <f t="shared" si="22"/>
        <v/>
      </c>
      <c r="H283" s="99" t="e">
        <f t="shared" si="23"/>
        <v>#N/A</v>
      </c>
      <c r="I283" s="99">
        <f t="shared" si="24"/>
        <v>0</v>
      </c>
      <c r="J283" s="99" t="e">
        <f t="shared" si="25"/>
        <v>#N/A</v>
      </c>
    </row>
    <row r="284" spans="1:10" ht="13.8">
      <c r="A284" s="52"/>
      <c r="B284" s="98"/>
      <c r="C284" s="98"/>
      <c r="D284" s="98"/>
      <c r="E284" s="95"/>
      <c r="F284" s="99" t="str" cm="1">
        <f t="array" ref="F284">IFERROR(_xlfn.IFS(D284="זכר",INDEX($L$10:$V$17,MATCH(E284,$N$10:$N$17,-1),1),D284="נקבה",INDEX($L$10:$V$17,MATCH(E284,$S$10:$S$17,-1),1),D284="",""),"")</f>
        <v/>
      </c>
      <c r="G284" s="99" t="str">
        <f t="shared" si="22"/>
        <v/>
      </c>
      <c r="H284" s="99" t="e">
        <f t="shared" si="23"/>
        <v>#N/A</v>
      </c>
      <c r="I284" s="99">
        <f t="shared" si="24"/>
        <v>0</v>
      </c>
      <c r="J284" s="99" t="e">
        <f t="shared" si="25"/>
        <v>#N/A</v>
      </c>
    </row>
    <row r="285" spans="1:10" ht="13.8">
      <c r="A285" s="52"/>
      <c r="B285" s="98"/>
      <c r="C285" s="98"/>
      <c r="D285" s="98"/>
      <c r="E285" s="95"/>
      <c r="F285" s="99" t="str" cm="1">
        <f t="array" ref="F285">IFERROR(_xlfn.IFS(D285="זכר",INDEX($L$10:$V$17,MATCH(E285,$N$10:$N$17,-1),1),D285="נקבה",INDEX($L$10:$V$17,MATCH(E285,$S$10:$S$17,-1),1),D285="",""),"")</f>
        <v/>
      </c>
      <c r="G285" s="99" t="str">
        <f t="shared" si="22"/>
        <v/>
      </c>
      <c r="H285" s="99" t="e">
        <f t="shared" si="23"/>
        <v>#N/A</v>
      </c>
      <c r="I285" s="99">
        <f t="shared" si="24"/>
        <v>0</v>
      </c>
      <c r="J285" s="99" t="e">
        <f t="shared" si="25"/>
        <v>#N/A</v>
      </c>
    </row>
    <row r="286" spans="1:10" ht="13.8">
      <c r="A286" s="52"/>
      <c r="B286" s="98"/>
      <c r="C286" s="98"/>
      <c r="D286" s="98"/>
      <c r="E286" s="95"/>
      <c r="F286" s="99" t="str" cm="1">
        <f t="array" ref="F286">IFERROR(_xlfn.IFS(D286="זכר",INDEX($L$10:$V$17,MATCH(E286,$N$10:$N$17,-1),1),D286="נקבה",INDEX($L$10:$V$17,MATCH(E286,$S$10:$S$17,-1),1),D286="",""),"")</f>
        <v/>
      </c>
      <c r="G286" s="99" t="str">
        <f t="shared" si="22"/>
        <v/>
      </c>
      <c r="H286" s="99" t="e">
        <f t="shared" si="23"/>
        <v>#N/A</v>
      </c>
      <c r="I286" s="99">
        <f t="shared" si="24"/>
        <v>0</v>
      </c>
      <c r="J286" s="99" t="e">
        <f t="shared" si="25"/>
        <v>#N/A</v>
      </c>
    </row>
    <row r="287" spans="1:10" ht="13.8">
      <c r="A287" s="52"/>
      <c r="B287" s="98"/>
      <c r="C287" s="98"/>
      <c r="D287" s="98"/>
      <c r="E287" s="95"/>
      <c r="F287" s="99" t="str" cm="1">
        <f t="array" ref="F287">IFERROR(_xlfn.IFS(D287="זכר",INDEX($L$10:$V$17,MATCH(E287,$N$10:$N$17,-1),1),D287="נקבה",INDEX($L$10:$V$17,MATCH(E287,$S$10:$S$17,-1),1),D287="",""),"")</f>
        <v/>
      </c>
      <c r="G287" s="99" t="str">
        <f t="shared" si="22"/>
        <v/>
      </c>
      <c r="H287" s="99" t="e">
        <f t="shared" si="23"/>
        <v>#N/A</v>
      </c>
      <c r="I287" s="99">
        <f t="shared" si="24"/>
        <v>0</v>
      </c>
      <c r="J287" s="99" t="e">
        <f t="shared" si="25"/>
        <v>#N/A</v>
      </c>
    </row>
    <row r="288" spans="1:10" ht="13.8">
      <c r="A288" s="52"/>
      <c r="B288" s="98"/>
      <c r="C288" s="98"/>
      <c r="D288" s="98"/>
      <c r="E288" s="95"/>
      <c r="F288" s="99" t="str" cm="1">
        <f t="array" ref="F288">IFERROR(_xlfn.IFS(D288="זכר",INDEX($L$10:$V$17,MATCH(E288,$N$10:$N$17,-1),1),D288="נקבה",INDEX($L$10:$V$17,MATCH(E288,$S$10:$S$17,-1),1),D288="",""),"")</f>
        <v/>
      </c>
      <c r="G288" s="99" t="str">
        <f t="shared" si="22"/>
        <v/>
      </c>
      <c r="H288" s="99" t="e">
        <f t="shared" si="23"/>
        <v>#N/A</v>
      </c>
      <c r="I288" s="99">
        <f t="shared" si="24"/>
        <v>0</v>
      </c>
      <c r="J288" s="99" t="e">
        <f t="shared" si="25"/>
        <v>#N/A</v>
      </c>
    </row>
    <row r="289" spans="1:10" ht="13.8">
      <c r="A289" s="52"/>
      <c r="B289" s="98"/>
      <c r="C289" s="98"/>
      <c r="D289" s="98"/>
      <c r="E289" s="95"/>
      <c r="F289" s="99" t="str" cm="1">
        <f t="array" ref="F289">IFERROR(_xlfn.IFS(D289="זכר",INDEX($L$10:$V$17,MATCH(E289,$N$10:$N$17,-1),1),D289="נקבה",INDEX($L$10:$V$17,MATCH(E289,$S$10:$S$17,-1),1),D289="",""),"")</f>
        <v/>
      </c>
      <c r="G289" s="99" t="str">
        <f t="shared" si="22"/>
        <v/>
      </c>
      <c r="H289" s="99" t="e">
        <f t="shared" si="23"/>
        <v>#N/A</v>
      </c>
      <c r="I289" s="99">
        <f t="shared" si="24"/>
        <v>0</v>
      </c>
      <c r="J289" s="99" t="e">
        <f t="shared" si="25"/>
        <v>#N/A</v>
      </c>
    </row>
    <row r="290" spans="1:10" ht="13.8">
      <c r="A290" s="52"/>
      <c r="B290" s="98"/>
      <c r="C290" s="98"/>
      <c r="D290" s="98"/>
      <c r="E290" s="95"/>
      <c r="F290" s="99" t="str" cm="1">
        <f t="array" ref="F290">IFERROR(_xlfn.IFS(D290="זכר",INDEX($L$10:$V$17,MATCH(E290,$N$10:$N$17,-1),1),D290="נקבה",INDEX($L$10:$V$17,MATCH(E290,$S$10:$S$17,-1),1),D290="",""),"")</f>
        <v/>
      </c>
      <c r="G290" s="99" t="str">
        <f t="shared" si="22"/>
        <v/>
      </c>
      <c r="H290" s="99" t="e">
        <f t="shared" si="23"/>
        <v>#N/A</v>
      </c>
      <c r="I290" s="99">
        <f t="shared" si="24"/>
        <v>0</v>
      </c>
      <c r="J290" s="99" t="e">
        <f t="shared" si="25"/>
        <v>#N/A</v>
      </c>
    </row>
    <row r="291" spans="1:10" ht="13.8">
      <c r="A291" s="52"/>
      <c r="B291" s="98"/>
      <c r="C291" s="98"/>
      <c r="D291" s="98"/>
      <c r="E291" s="95"/>
      <c r="F291" s="99" t="str" cm="1">
        <f t="array" ref="F291">IFERROR(_xlfn.IFS(D291="זכר",INDEX($L$10:$V$17,MATCH(E291,$N$10:$N$17,-1),1),D291="נקבה",INDEX($L$10:$V$17,MATCH(E291,$S$10:$S$17,-1),1),D291="",""),"")</f>
        <v/>
      </c>
      <c r="G291" s="99" t="str">
        <f t="shared" si="22"/>
        <v/>
      </c>
      <c r="H291" s="99" t="e">
        <f t="shared" si="23"/>
        <v>#N/A</v>
      </c>
      <c r="I291" s="99">
        <f t="shared" si="24"/>
        <v>0</v>
      </c>
      <c r="J291" s="99" t="e">
        <f t="shared" si="25"/>
        <v>#N/A</v>
      </c>
    </row>
    <row r="292" spans="1:10" ht="13.8">
      <c r="A292" s="52"/>
      <c r="B292" s="98"/>
      <c r="C292" s="98"/>
      <c r="D292" s="98"/>
      <c r="E292" s="95"/>
      <c r="F292" s="99" t="str" cm="1">
        <f t="array" ref="F292">IFERROR(_xlfn.IFS(D292="זכר",INDEX($L$10:$V$17,MATCH(E292,$N$10:$N$17,-1),1),D292="נקבה",INDEX($L$10:$V$17,MATCH(E292,$S$10:$S$17,-1),1),D292="",""),"")</f>
        <v/>
      </c>
      <c r="G292" s="99" t="str">
        <f t="shared" si="22"/>
        <v/>
      </c>
      <c r="H292" s="99" t="e">
        <f t="shared" si="23"/>
        <v>#N/A</v>
      </c>
      <c r="I292" s="99">
        <f t="shared" si="24"/>
        <v>0</v>
      </c>
      <c r="J292" s="99" t="e">
        <f t="shared" si="25"/>
        <v>#N/A</v>
      </c>
    </row>
    <row r="293" spans="1:10" ht="13.8">
      <c r="A293" s="52"/>
      <c r="B293" s="98"/>
      <c r="C293" s="98"/>
      <c r="D293" s="98"/>
      <c r="E293" s="95"/>
      <c r="F293" s="99" t="str" cm="1">
        <f t="array" ref="F293">IFERROR(_xlfn.IFS(D293="זכר",INDEX($L$10:$V$17,MATCH(E293,$N$10:$N$17,-1),1),D293="נקבה",INDEX($L$10:$V$17,MATCH(E293,$S$10:$S$17,-1),1),D293="",""),"")</f>
        <v/>
      </c>
      <c r="G293" s="99" t="str">
        <f t="shared" si="22"/>
        <v/>
      </c>
      <c r="H293" s="99" t="e">
        <f t="shared" si="23"/>
        <v>#N/A</v>
      </c>
      <c r="I293" s="99">
        <f t="shared" si="24"/>
        <v>0</v>
      </c>
      <c r="J293" s="99" t="e">
        <f t="shared" si="25"/>
        <v>#N/A</v>
      </c>
    </row>
    <row r="294" spans="1:10" ht="13.8">
      <c r="A294" s="52"/>
      <c r="B294" s="98"/>
      <c r="C294" s="98"/>
      <c r="D294" s="98"/>
      <c r="E294" s="95"/>
      <c r="F294" s="99" t="str" cm="1">
        <f t="array" ref="F294">IFERROR(_xlfn.IFS(D294="זכר",INDEX($L$10:$V$17,MATCH(E294,$N$10:$N$17,-1),1),D294="נקבה",INDEX($L$10:$V$17,MATCH(E294,$S$10:$S$17,-1),1),D294="",""),"")</f>
        <v/>
      </c>
      <c r="G294" s="99" t="str">
        <f t="shared" si="22"/>
        <v/>
      </c>
      <c r="H294" s="99" t="e">
        <f t="shared" si="23"/>
        <v>#N/A</v>
      </c>
      <c r="I294" s="99">
        <f t="shared" si="24"/>
        <v>0</v>
      </c>
      <c r="J294" s="99" t="e">
        <f t="shared" si="25"/>
        <v>#N/A</v>
      </c>
    </row>
    <row r="295" spans="1:10" ht="13.8">
      <c r="A295" s="52"/>
      <c r="B295" s="98"/>
      <c r="C295" s="98"/>
      <c r="D295" s="98"/>
      <c r="E295" s="95"/>
      <c r="F295" s="99" t="str" cm="1">
        <f t="array" ref="F295">IFERROR(_xlfn.IFS(D295="זכר",INDEX($L$10:$V$17,MATCH(E295,$N$10:$N$17,-1),1),D295="נקבה",INDEX($L$10:$V$17,MATCH(E295,$S$10:$S$17,-1),1),D295="",""),"")</f>
        <v/>
      </c>
      <c r="G295" s="99" t="str">
        <f t="shared" si="22"/>
        <v/>
      </c>
      <c r="H295" s="99" t="e">
        <f t="shared" si="23"/>
        <v>#N/A</v>
      </c>
      <c r="I295" s="99">
        <f t="shared" si="24"/>
        <v>0</v>
      </c>
      <c r="J295" s="99" t="e">
        <f t="shared" si="25"/>
        <v>#N/A</v>
      </c>
    </row>
    <row r="296" spans="1:10" ht="13.8">
      <c r="A296" s="52"/>
      <c r="B296" s="98"/>
      <c r="C296" s="98"/>
      <c r="D296" s="98"/>
      <c r="E296" s="95"/>
      <c r="F296" s="99" t="str" cm="1">
        <f t="array" ref="F296">IFERROR(_xlfn.IFS(D296="זכר",INDEX($L$10:$V$17,MATCH(E296,$N$10:$N$17,-1),1),D296="נקבה",INDEX($L$10:$V$17,MATCH(E296,$S$10:$S$17,-1),1),D296="",""),"")</f>
        <v/>
      </c>
      <c r="G296" s="99" t="str">
        <f t="shared" si="22"/>
        <v/>
      </c>
      <c r="H296" s="99" t="e">
        <f t="shared" si="23"/>
        <v>#N/A</v>
      </c>
      <c r="I296" s="99">
        <f t="shared" si="24"/>
        <v>0</v>
      </c>
      <c r="J296" s="99" t="e">
        <f t="shared" si="25"/>
        <v>#N/A</v>
      </c>
    </row>
    <row r="297" spans="1:10" ht="13.8">
      <c r="A297" s="52"/>
      <c r="B297" s="98"/>
      <c r="C297" s="98"/>
      <c r="D297" s="98"/>
      <c r="E297" s="95"/>
      <c r="F297" s="99" t="str" cm="1">
        <f t="array" ref="F297">IFERROR(_xlfn.IFS(D297="זכר",INDEX($L$10:$V$17,MATCH(E297,$N$10:$N$17,-1),1),D297="נקבה",INDEX($L$10:$V$17,MATCH(E297,$S$10:$S$17,-1),1),D297="",""),"")</f>
        <v/>
      </c>
      <c r="G297" s="99" t="str">
        <f t="shared" si="22"/>
        <v/>
      </c>
      <c r="H297" s="99" t="e">
        <f t="shared" si="23"/>
        <v>#N/A</v>
      </c>
      <c r="I297" s="99">
        <f t="shared" si="24"/>
        <v>0</v>
      </c>
      <c r="J297" s="99" t="e">
        <f t="shared" si="25"/>
        <v>#N/A</v>
      </c>
    </row>
    <row r="298" spans="1:10" ht="13.8">
      <c r="A298" s="52"/>
      <c r="B298" s="98"/>
      <c r="C298" s="98"/>
      <c r="D298" s="98"/>
      <c r="E298" s="95"/>
      <c r="F298" s="99" t="str" cm="1">
        <f t="array" ref="F298">IFERROR(_xlfn.IFS(D298="זכר",INDEX($L$10:$V$17,MATCH(E298,$N$10:$N$17,-1),1),D298="נקבה",INDEX($L$10:$V$17,MATCH(E298,$S$10:$S$17,-1),1),D298="",""),"")</f>
        <v/>
      </c>
      <c r="G298" s="99" t="str">
        <f t="shared" si="22"/>
        <v/>
      </c>
      <c r="H298" s="99" t="e">
        <f t="shared" si="23"/>
        <v>#N/A</v>
      </c>
      <c r="I298" s="99">
        <f t="shared" si="24"/>
        <v>0</v>
      </c>
      <c r="J298" s="99" t="e">
        <f t="shared" si="25"/>
        <v>#N/A</v>
      </c>
    </row>
    <row r="299" spans="1:10" ht="13.8">
      <c r="A299" s="52"/>
      <c r="B299" s="98"/>
      <c r="C299" s="98"/>
      <c r="D299" s="98"/>
      <c r="E299" s="95"/>
      <c r="F299" s="99" t="str" cm="1">
        <f t="array" ref="F299">IFERROR(_xlfn.IFS(D299="זכר",INDEX($L$10:$V$17,MATCH(E299,$N$10:$N$17,-1),1),D299="נקבה",INDEX($L$10:$V$17,MATCH(E299,$S$10:$S$17,-1),1),D299="",""),"")</f>
        <v/>
      </c>
      <c r="G299" s="99" t="str">
        <f t="shared" si="22"/>
        <v/>
      </c>
      <c r="H299" s="99" t="e">
        <f t="shared" si="23"/>
        <v>#N/A</v>
      </c>
      <c r="I299" s="99">
        <f t="shared" si="24"/>
        <v>0</v>
      </c>
      <c r="J299" s="99" t="e">
        <f t="shared" si="25"/>
        <v>#N/A</v>
      </c>
    </row>
    <row r="300" spans="1:10" ht="13.8">
      <c r="A300" s="52"/>
      <c r="B300" s="98"/>
      <c r="C300" s="98"/>
      <c r="D300" s="98"/>
      <c r="E300" s="95"/>
      <c r="F300" s="99" t="str" cm="1">
        <f t="array" ref="F300">IFERROR(_xlfn.IFS(D300="זכר",INDEX($L$10:$V$17,MATCH(E300,$N$10:$N$17,-1),1),D300="נקבה",INDEX($L$10:$V$17,MATCH(E300,$S$10:$S$17,-1),1),D300="",""),"")</f>
        <v/>
      </c>
      <c r="G300" s="99" t="str">
        <f t="shared" si="22"/>
        <v/>
      </c>
      <c r="H300" s="99" t="e">
        <f t="shared" si="23"/>
        <v>#N/A</v>
      </c>
      <c r="I300" s="99">
        <f t="shared" si="24"/>
        <v>0</v>
      </c>
      <c r="J300" s="99" t="e">
        <f t="shared" si="25"/>
        <v>#N/A</v>
      </c>
    </row>
    <row r="301" spans="1:10" ht="13.8">
      <c r="A301" s="52"/>
      <c r="B301" s="98"/>
      <c r="C301" s="98"/>
      <c r="D301" s="98"/>
      <c r="E301" s="95"/>
      <c r="F301" s="99" t="str" cm="1">
        <f t="array" ref="F301">IFERROR(_xlfn.IFS(D301="זכר",INDEX($L$10:$V$17,MATCH(E301,$N$10:$N$17,-1),1),D301="נקבה",INDEX($L$10:$V$17,MATCH(E301,$S$10:$S$17,-1),1),D301="",""),"")</f>
        <v/>
      </c>
      <c r="G301" s="99" t="str">
        <f t="shared" si="22"/>
        <v/>
      </c>
      <c r="H301" s="99" t="e">
        <f t="shared" si="23"/>
        <v>#N/A</v>
      </c>
      <c r="I301" s="99">
        <f t="shared" si="24"/>
        <v>0</v>
      </c>
      <c r="J301" s="99" t="e">
        <f t="shared" si="25"/>
        <v>#N/A</v>
      </c>
    </row>
    <row r="302" spans="1:10" ht="13.8">
      <c r="A302" s="52"/>
      <c r="B302" s="98"/>
      <c r="C302" s="98"/>
      <c r="D302" s="98"/>
      <c r="E302" s="95"/>
      <c r="F302" s="99" t="str" cm="1">
        <f t="array" ref="F302">IFERROR(_xlfn.IFS(D302="זכר",INDEX($L$10:$V$17,MATCH(E302,$N$10:$N$17,-1),1),D302="נקבה",INDEX($L$10:$V$17,MATCH(E302,$S$10:$S$17,-1),1),D302="",""),"")</f>
        <v/>
      </c>
      <c r="G302" s="99" t="str">
        <f t="shared" si="22"/>
        <v/>
      </c>
      <c r="H302" s="99" t="e">
        <f t="shared" si="23"/>
        <v>#N/A</v>
      </c>
      <c r="I302" s="99">
        <f t="shared" si="24"/>
        <v>0</v>
      </c>
      <c r="J302" s="99" t="e">
        <f t="shared" si="25"/>
        <v>#N/A</v>
      </c>
    </row>
    <row r="303" spans="1:10" ht="13.8">
      <c r="A303" s="52"/>
      <c r="B303" s="98"/>
      <c r="C303" s="98"/>
      <c r="D303" s="98"/>
      <c r="E303" s="95"/>
      <c r="F303" s="99" t="str" cm="1">
        <f t="array" ref="F303">IFERROR(_xlfn.IFS(D303="זכר",INDEX($L$10:$V$17,MATCH(E303,$N$10:$N$17,-1),1),D303="נקבה",INDEX($L$10:$V$17,MATCH(E303,$S$10:$S$17,-1),1),D303="",""),"")</f>
        <v/>
      </c>
      <c r="G303" s="99" t="str">
        <f t="shared" si="22"/>
        <v/>
      </c>
      <c r="H303" s="99" t="e">
        <f t="shared" si="23"/>
        <v>#N/A</v>
      </c>
      <c r="I303" s="99">
        <f t="shared" si="24"/>
        <v>0</v>
      </c>
      <c r="J303" s="99" t="e">
        <f t="shared" si="25"/>
        <v>#N/A</v>
      </c>
    </row>
    <row r="304" spans="1:10" ht="13.8">
      <c r="A304" s="52"/>
      <c r="B304" s="98"/>
      <c r="C304" s="98"/>
      <c r="D304" s="98"/>
      <c r="E304" s="95"/>
      <c r="F304" s="99" t="str" cm="1">
        <f t="array" ref="F304">IFERROR(_xlfn.IFS(D304="זכר",INDEX($L$10:$V$17,MATCH(E304,$N$10:$N$17,-1),1),D304="נקבה",INDEX($L$10:$V$17,MATCH(E304,$S$10:$S$17,-1),1),D304="",""),"")</f>
        <v/>
      </c>
      <c r="G304" s="99" t="str">
        <f t="shared" si="22"/>
        <v/>
      </c>
      <c r="H304" s="99" t="e">
        <f t="shared" si="23"/>
        <v>#N/A</v>
      </c>
      <c r="I304" s="99">
        <f t="shared" si="24"/>
        <v>0</v>
      </c>
      <c r="J304" s="99" t="e">
        <f t="shared" si="25"/>
        <v>#N/A</v>
      </c>
    </row>
    <row r="305" spans="1:10" ht="13.8">
      <c r="A305" s="52"/>
      <c r="B305" s="98"/>
      <c r="C305" s="98"/>
      <c r="D305" s="98"/>
      <c r="E305" s="95"/>
      <c r="F305" s="99" t="str" cm="1">
        <f t="array" ref="F305">IFERROR(_xlfn.IFS(D305="זכר",INDEX($L$10:$V$17,MATCH(E305,$N$10:$N$17,-1),1),D305="נקבה",INDEX($L$10:$V$17,MATCH(E305,$S$10:$S$17,-1),1),D305="",""),"")</f>
        <v/>
      </c>
      <c r="G305" s="99" t="str">
        <f t="shared" si="22"/>
        <v/>
      </c>
      <c r="H305" s="99" t="e">
        <f t="shared" si="23"/>
        <v>#N/A</v>
      </c>
      <c r="I305" s="99">
        <f t="shared" si="24"/>
        <v>0</v>
      </c>
      <c r="J305" s="99" t="e">
        <f t="shared" si="25"/>
        <v>#N/A</v>
      </c>
    </row>
    <row r="306" spans="1:10" ht="13.8">
      <c r="A306" s="52"/>
      <c r="B306" s="98"/>
      <c r="C306" s="98"/>
      <c r="D306" s="98"/>
      <c r="E306" s="95"/>
      <c r="F306" s="99" t="str" cm="1">
        <f t="array" ref="F306">IFERROR(_xlfn.IFS(D306="זכר",INDEX($L$10:$V$17,MATCH(E306,$N$10:$N$17,-1),1),D306="נקבה",INDEX($L$10:$V$17,MATCH(E306,$S$10:$S$17,-1),1),D306="",""),"")</f>
        <v/>
      </c>
      <c r="G306" s="99" t="str">
        <f t="shared" si="22"/>
        <v/>
      </c>
      <c r="H306" s="99" t="e">
        <f t="shared" si="23"/>
        <v>#N/A</v>
      </c>
      <c r="I306" s="99">
        <f t="shared" si="24"/>
        <v>0</v>
      </c>
      <c r="J306" s="99" t="e">
        <f t="shared" si="25"/>
        <v>#N/A</v>
      </c>
    </row>
    <row r="307" spans="1:10" ht="13.8">
      <c r="A307" s="52"/>
      <c r="B307" s="98"/>
      <c r="C307" s="98"/>
      <c r="D307" s="98"/>
      <c r="E307" s="95"/>
      <c r="F307" s="99" t="str" cm="1">
        <f t="array" ref="F307">IFERROR(_xlfn.IFS(D307="זכר",INDEX($L$10:$V$17,MATCH(E307,$N$10:$N$17,-1),1),D307="נקבה",INDEX($L$10:$V$17,MATCH(E307,$S$10:$S$17,-1),1),D307="",""),"")</f>
        <v/>
      </c>
      <c r="G307" s="99" t="str">
        <f t="shared" si="22"/>
        <v/>
      </c>
      <c r="H307" s="99" t="e">
        <f t="shared" si="23"/>
        <v>#N/A</v>
      </c>
      <c r="I307" s="99">
        <f t="shared" si="24"/>
        <v>0</v>
      </c>
      <c r="J307" s="99" t="e">
        <f t="shared" si="25"/>
        <v>#N/A</v>
      </c>
    </row>
    <row r="308" spans="1:10" ht="13.8">
      <c r="A308" s="52"/>
      <c r="B308" s="98"/>
      <c r="C308" s="98"/>
      <c r="D308" s="98"/>
      <c r="E308" s="95"/>
      <c r="F308" s="99" t="str" cm="1">
        <f t="array" ref="F308">IFERROR(_xlfn.IFS(D308="זכר",INDEX($L$10:$V$17,MATCH(E308,$N$10:$N$17,-1),1),D308="נקבה",INDEX($L$10:$V$17,MATCH(E308,$S$10:$S$17,-1),1),D308="",""),"")</f>
        <v/>
      </c>
      <c r="G308" s="99" t="str">
        <f t="shared" si="22"/>
        <v/>
      </c>
      <c r="H308" s="99" t="e">
        <f t="shared" si="23"/>
        <v>#N/A</v>
      </c>
      <c r="I308" s="99">
        <f t="shared" si="24"/>
        <v>0</v>
      </c>
      <c r="J308" s="99" t="e">
        <f t="shared" si="25"/>
        <v>#N/A</v>
      </c>
    </row>
    <row r="309" spans="1:10" ht="13.8">
      <c r="A309" s="52"/>
      <c r="B309" s="98"/>
      <c r="C309" s="98"/>
      <c r="D309" s="98"/>
      <c r="E309" s="95"/>
      <c r="F309" s="99" t="str" cm="1">
        <f t="array" ref="F309">IFERROR(_xlfn.IFS(D309="זכר",INDEX($L$10:$V$17,MATCH(E309,$N$10:$N$17,-1),1),D309="נקבה",INDEX($L$10:$V$17,MATCH(E309,$S$10:$S$17,-1),1),D309="",""),"")</f>
        <v/>
      </c>
      <c r="G309" s="99" t="str">
        <f t="shared" si="22"/>
        <v/>
      </c>
      <c r="H309" s="99" t="e">
        <f t="shared" si="23"/>
        <v>#N/A</v>
      </c>
      <c r="I309" s="99">
        <f t="shared" si="24"/>
        <v>0</v>
      </c>
      <c r="J309" s="99" t="e">
        <f t="shared" si="25"/>
        <v>#N/A</v>
      </c>
    </row>
    <row r="310" spans="1:10" ht="13.8">
      <c r="A310" s="52"/>
      <c r="B310" s="98"/>
      <c r="C310" s="98"/>
      <c r="D310" s="98"/>
      <c r="E310" s="95"/>
      <c r="F310" s="99" t="str" cm="1">
        <f t="array" ref="F310">IFERROR(_xlfn.IFS(D310="זכר",INDEX($L$10:$V$17,MATCH(E310,$N$10:$N$17,-1),1),D310="נקבה",INDEX($L$10:$V$17,MATCH(E310,$S$10:$S$17,-1),1),D310="",""),"")</f>
        <v/>
      </c>
      <c r="G310" s="99" t="str">
        <f t="shared" si="22"/>
        <v/>
      </c>
      <c r="H310" s="99" t="e">
        <f t="shared" si="23"/>
        <v>#N/A</v>
      </c>
      <c r="I310" s="99">
        <f t="shared" si="24"/>
        <v>0</v>
      </c>
      <c r="J310" s="99" t="e">
        <f t="shared" si="25"/>
        <v>#N/A</v>
      </c>
    </row>
    <row r="311" spans="1:10" ht="13.8">
      <c r="A311" s="52"/>
      <c r="B311" s="98"/>
      <c r="C311" s="98"/>
      <c r="D311" s="98"/>
      <c r="E311" s="95"/>
      <c r="F311" s="99" t="str" cm="1">
        <f t="array" ref="F311">IFERROR(_xlfn.IFS(D311="זכר",INDEX($L$10:$V$17,MATCH(E311,$N$10:$N$17,-1),1),D311="נקבה",INDEX($L$10:$V$17,MATCH(E311,$S$10:$S$17,-1),1),D311="",""),"")</f>
        <v/>
      </c>
      <c r="G311" s="99" t="str">
        <f t="shared" si="22"/>
        <v/>
      </c>
      <c r="H311" s="99" t="e">
        <f t="shared" si="23"/>
        <v>#N/A</v>
      </c>
      <c r="I311" s="99">
        <f t="shared" si="24"/>
        <v>0</v>
      </c>
      <c r="J311" s="99" t="e">
        <f t="shared" si="25"/>
        <v>#N/A</v>
      </c>
    </row>
    <row r="312" spans="1:10" ht="13.8">
      <c r="A312" s="52"/>
      <c r="B312" s="98"/>
      <c r="C312" s="98"/>
      <c r="D312" s="98"/>
      <c r="E312" s="95"/>
      <c r="F312" s="99" t="str" cm="1">
        <f t="array" ref="F312">IFERROR(_xlfn.IFS(D312="זכר",INDEX($L$10:$V$17,MATCH(E312,$N$10:$N$17,-1),1),D312="נקבה",INDEX($L$10:$V$17,MATCH(E312,$S$10:$S$17,-1),1),D312="",""),"")</f>
        <v/>
      </c>
      <c r="G312" s="99" t="str">
        <f t="shared" si="22"/>
        <v/>
      </c>
      <c r="H312" s="99" t="e">
        <f t="shared" si="23"/>
        <v>#N/A</v>
      </c>
      <c r="I312" s="99">
        <f t="shared" si="24"/>
        <v>0</v>
      </c>
      <c r="J312" s="99" t="e">
        <f t="shared" si="25"/>
        <v>#N/A</v>
      </c>
    </row>
    <row r="313" spans="1:10" ht="13.8">
      <c r="A313" s="52"/>
      <c r="B313" s="98"/>
      <c r="C313" s="98"/>
      <c r="D313" s="98"/>
      <c r="E313" s="95"/>
      <c r="F313" s="99" t="str" cm="1">
        <f t="array" ref="F313">IFERROR(_xlfn.IFS(D313="זכר",INDEX($L$10:$V$17,MATCH(E313,$N$10:$N$17,-1),1),D313="נקבה",INDEX($L$10:$V$17,MATCH(E313,$S$10:$S$17,-1),1),D313="",""),"")</f>
        <v/>
      </c>
      <c r="G313" s="99" t="str">
        <f t="shared" si="22"/>
        <v/>
      </c>
      <c r="H313" s="99" t="e">
        <f t="shared" si="23"/>
        <v>#N/A</v>
      </c>
      <c r="I313" s="99">
        <f t="shared" si="24"/>
        <v>0</v>
      </c>
      <c r="J313" s="99" t="e">
        <f t="shared" si="25"/>
        <v>#N/A</v>
      </c>
    </row>
    <row r="314" spans="1:10" ht="13.8">
      <c r="A314" s="52"/>
      <c r="B314" s="98"/>
      <c r="C314" s="98"/>
      <c r="D314" s="98"/>
      <c r="E314" s="95"/>
      <c r="F314" s="99" t="str" cm="1">
        <f t="array" ref="F314">IFERROR(_xlfn.IFS(D314="זכר",INDEX($L$10:$V$17,MATCH(E314,$N$10:$N$17,-1),1),D314="נקבה",INDEX($L$10:$V$17,MATCH(E314,$S$10:$S$17,-1),1),D314="",""),"")</f>
        <v/>
      </c>
      <c r="G314" s="99" t="str">
        <f t="shared" si="22"/>
        <v/>
      </c>
      <c r="H314" s="99" t="e">
        <f t="shared" si="23"/>
        <v>#N/A</v>
      </c>
      <c r="I314" s="99">
        <f t="shared" si="24"/>
        <v>0</v>
      </c>
      <c r="J314" s="99" t="e">
        <f t="shared" si="25"/>
        <v>#N/A</v>
      </c>
    </row>
    <row r="315" spans="1:10" ht="13.8">
      <c r="A315" s="52"/>
      <c r="B315" s="98"/>
      <c r="C315" s="98"/>
      <c r="D315" s="98"/>
      <c r="E315" s="95"/>
      <c r="F315" s="99" t="str" cm="1">
        <f t="array" ref="F315">IFERROR(_xlfn.IFS(D315="זכר",INDEX($L$10:$V$17,MATCH(E315,$N$10:$N$17,-1),1),D315="נקבה",INDEX($L$10:$V$17,MATCH(E315,$S$10:$S$17,-1),1),D315="",""),"")</f>
        <v/>
      </c>
      <c r="G315" s="99" t="str">
        <f t="shared" si="22"/>
        <v/>
      </c>
      <c r="H315" s="99" t="e">
        <f t="shared" si="23"/>
        <v>#N/A</v>
      </c>
      <c r="I315" s="99">
        <f t="shared" si="24"/>
        <v>0</v>
      </c>
      <c r="J315" s="99" t="e">
        <f t="shared" si="25"/>
        <v>#N/A</v>
      </c>
    </row>
    <row r="316" spans="1:10" ht="13.8">
      <c r="A316" s="52"/>
      <c r="B316" s="98"/>
      <c r="C316" s="98"/>
      <c r="D316" s="98"/>
      <c r="E316" s="95"/>
      <c r="F316" s="99" t="str" cm="1">
        <f t="array" ref="F316">IFERROR(_xlfn.IFS(D316="זכר",INDEX($L$10:$V$17,MATCH(E316,$N$10:$N$17,-1),1),D316="נקבה",INDEX($L$10:$V$17,MATCH(E316,$S$10:$S$17,-1),1),D316="",""),"")</f>
        <v/>
      </c>
      <c r="G316" s="99" t="str">
        <f t="shared" si="22"/>
        <v/>
      </c>
      <c r="H316" s="99" t="e">
        <f t="shared" si="23"/>
        <v>#N/A</v>
      </c>
      <c r="I316" s="99">
        <f t="shared" si="24"/>
        <v>0</v>
      </c>
      <c r="J316" s="99" t="e">
        <f t="shared" si="25"/>
        <v>#N/A</v>
      </c>
    </row>
    <row r="317" spans="1:10" ht="13.8">
      <c r="A317" s="52"/>
      <c r="B317" s="98"/>
      <c r="C317" s="98"/>
      <c r="D317" s="98"/>
      <c r="E317" s="95"/>
      <c r="F317" s="99" t="str" cm="1">
        <f t="array" ref="F317">IFERROR(_xlfn.IFS(D317="זכר",INDEX($L$10:$V$17,MATCH(E317,$N$10:$N$17,-1),1),D317="נקבה",INDEX($L$10:$V$17,MATCH(E317,$S$10:$S$17,-1),1),D317="",""),"")</f>
        <v/>
      </c>
      <c r="G317" s="99" t="str">
        <f t="shared" si="22"/>
        <v/>
      </c>
      <c r="H317" s="99" t="e">
        <f t="shared" si="23"/>
        <v>#N/A</v>
      </c>
      <c r="I317" s="99">
        <f t="shared" si="24"/>
        <v>0</v>
      </c>
      <c r="J317" s="99" t="e">
        <f t="shared" si="25"/>
        <v>#N/A</v>
      </c>
    </row>
    <row r="318" spans="1:10" ht="13.8">
      <c r="A318" s="52"/>
      <c r="B318" s="98"/>
      <c r="C318" s="98"/>
      <c r="D318" s="98"/>
      <c r="E318" s="95"/>
      <c r="F318" s="99" t="str" cm="1">
        <f t="array" ref="F318">IFERROR(_xlfn.IFS(D318="זכר",INDEX($L$10:$V$17,MATCH(E318,$N$10:$N$17,-1),1),D318="נקבה",INDEX($L$10:$V$17,MATCH(E318,$S$10:$S$17,-1),1),D318="",""),"")</f>
        <v/>
      </c>
      <c r="G318" s="99" t="str">
        <f t="shared" si="22"/>
        <v/>
      </c>
      <c r="H318" s="99" t="e">
        <f t="shared" si="23"/>
        <v>#N/A</v>
      </c>
      <c r="I318" s="99">
        <f t="shared" si="24"/>
        <v>0</v>
      </c>
      <c r="J318" s="99" t="e">
        <f t="shared" si="25"/>
        <v>#N/A</v>
      </c>
    </row>
    <row r="319" spans="1:10" ht="13.8">
      <c r="A319" s="52"/>
      <c r="B319" s="98"/>
      <c r="C319" s="98"/>
      <c r="D319" s="98"/>
      <c r="E319" s="95"/>
      <c r="F319" s="99" t="str" cm="1">
        <f t="array" ref="F319">IFERROR(_xlfn.IFS(D319="זכר",INDEX($L$10:$V$17,MATCH(E319,$N$10:$N$17,-1),1),D319="נקבה",INDEX($L$10:$V$17,MATCH(E319,$S$10:$S$17,-1),1),D319="",""),"")</f>
        <v/>
      </c>
      <c r="G319" s="99" t="str">
        <f t="shared" si="22"/>
        <v/>
      </c>
      <c r="H319" s="99" t="e">
        <f t="shared" si="23"/>
        <v>#N/A</v>
      </c>
      <c r="I319" s="99">
        <f t="shared" si="24"/>
        <v>0</v>
      </c>
      <c r="J319" s="99" t="e">
        <f t="shared" si="25"/>
        <v>#N/A</v>
      </c>
    </row>
    <row r="320" spans="1:10" ht="13.8">
      <c r="A320" s="52"/>
      <c r="B320" s="98"/>
      <c r="C320" s="98"/>
      <c r="D320" s="98"/>
      <c r="E320" s="95"/>
      <c r="F320" s="99" t="str" cm="1">
        <f t="array" ref="F320">IFERROR(_xlfn.IFS(D320="זכר",INDEX($L$10:$V$17,MATCH(E320,$N$10:$N$17,-1),1),D320="נקבה",INDEX($L$10:$V$17,MATCH(E320,$S$10:$S$17,-1),1),D320="",""),"")</f>
        <v/>
      </c>
      <c r="G320" s="99" t="str">
        <f t="shared" si="22"/>
        <v/>
      </c>
      <c r="H320" s="99" t="e">
        <f t="shared" si="23"/>
        <v>#N/A</v>
      </c>
      <c r="I320" s="99">
        <f t="shared" si="24"/>
        <v>0</v>
      </c>
      <c r="J320" s="99" t="e">
        <f t="shared" si="25"/>
        <v>#N/A</v>
      </c>
    </row>
    <row r="321" spans="1:10" ht="13.8">
      <c r="A321" s="52"/>
      <c r="B321" s="98"/>
      <c r="C321" s="98"/>
      <c r="D321" s="98"/>
      <c r="E321" s="95"/>
      <c r="F321" s="99" t="str" cm="1">
        <f t="array" ref="F321">IFERROR(_xlfn.IFS(D321="זכר",INDEX($L$10:$V$17,MATCH(E321,$N$10:$N$17,-1),1),D321="נקבה",INDEX($L$10:$V$17,MATCH(E321,$S$10:$S$17,-1),1),D321="",""),"")</f>
        <v/>
      </c>
      <c r="G321" s="99" t="str">
        <f t="shared" si="22"/>
        <v/>
      </c>
      <c r="H321" s="99" t="e">
        <f t="shared" si="23"/>
        <v>#N/A</v>
      </c>
      <c r="I321" s="99">
        <f t="shared" si="24"/>
        <v>0</v>
      </c>
      <c r="J321" s="99" t="e">
        <f t="shared" si="25"/>
        <v>#N/A</v>
      </c>
    </row>
    <row r="322" spans="1:10" ht="13.8">
      <c r="A322" s="52"/>
      <c r="B322" s="98"/>
      <c r="C322" s="98"/>
      <c r="D322" s="98"/>
      <c r="E322" s="95"/>
      <c r="F322" s="99" t="str" cm="1">
        <f t="array" ref="F322">IFERROR(_xlfn.IFS(D322="זכר",INDEX($L$10:$V$17,MATCH(E322,$N$10:$N$17,-1),1),D322="נקבה",INDEX($L$10:$V$17,MATCH(E322,$S$10:$S$17,-1),1),D322="",""),"")</f>
        <v/>
      </c>
      <c r="G322" s="99" t="str">
        <f t="shared" si="22"/>
        <v/>
      </c>
      <c r="H322" s="99" t="e">
        <f t="shared" si="23"/>
        <v>#N/A</v>
      </c>
      <c r="I322" s="99">
        <f t="shared" si="24"/>
        <v>0</v>
      </c>
      <c r="J322" s="99" t="e">
        <f t="shared" si="25"/>
        <v>#N/A</v>
      </c>
    </row>
    <row r="323" spans="1:10" ht="13.8">
      <c r="A323" s="52"/>
      <c r="B323" s="98"/>
      <c r="C323" s="98"/>
      <c r="D323" s="98"/>
      <c r="E323" s="95"/>
      <c r="F323" s="99" t="str" cm="1">
        <f t="array" ref="F323">IFERROR(_xlfn.IFS(D323="זכר",INDEX($L$10:$V$17,MATCH(E323,$N$10:$N$17,-1),1),D323="נקבה",INDEX($L$10:$V$17,MATCH(E323,$S$10:$S$17,-1),1),D323="",""),"")</f>
        <v/>
      </c>
      <c r="G323" s="99" t="str">
        <f t="shared" si="22"/>
        <v/>
      </c>
      <c r="H323" s="99" t="e">
        <f t="shared" si="23"/>
        <v>#N/A</v>
      </c>
      <c r="I323" s="99">
        <f t="shared" si="24"/>
        <v>0</v>
      </c>
      <c r="J323" s="99" t="e">
        <f t="shared" si="25"/>
        <v>#N/A</v>
      </c>
    </row>
    <row r="324" spans="1:10" ht="13.8">
      <c r="A324" s="52"/>
      <c r="B324" s="98"/>
      <c r="C324" s="98"/>
      <c r="D324" s="98"/>
      <c r="E324" s="95"/>
      <c r="F324" s="99" t="str" cm="1">
        <f t="array" ref="F324">IFERROR(_xlfn.IFS(D324="זכר",INDEX($L$10:$V$17,MATCH(E324,$N$10:$N$17,-1),1),D324="נקבה",INDEX($L$10:$V$17,MATCH(E324,$S$10:$S$17,-1),1),D324="",""),"")</f>
        <v/>
      </c>
      <c r="G324" s="99" t="str">
        <f t="shared" si="22"/>
        <v/>
      </c>
      <c r="H324" s="99" t="e">
        <f t="shared" si="23"/>
        <v>#N/A</v>
      </c>
      <c r="I324" s="99">
        <f t="shared" si="24"/>
        <v>0</v>
      </c>
      <c r="J324" s="99" t="e">
        <f t="shared" si="25"/>
        <v>#N/A</v>
      </c>
    </row>
    <row r="325" spans="1:10" ht="13.8">
      <c r="A325" s="52"/>
      <c r="B325" s="98"/>
      <c r="C325" s="98"/>
      <c r="D325" s="98"/>
      <c r="E325" s="95"/>
      <c r="F325" s="99" t="str" cm="1">
        <f t="array" ref="F325">IFERROR(_xlfn.IFS(D325="זכר",INDEX($L$10:$V$17,MATCH(E325,$N$10:$N$17,-1),1),D325="נקבה",INDEX($L$10:$V$17,MATCH(E325,$S$10:$S$17,-1),1),D325="",""),"")</f>
        <v/>
      </c>
      <c r="G325" s="99" t="str">
        <f t="shared" si="22"/>
        <v/>
      </c>
      <c r="H325" s="99" t="e">
        <f t="shared" si="23"/>
        <v>#N/A</v>
      </c>
      <c r="I325" s="99">
        <f t="shared" si="24"/>
        <v>0</v>
      </c>
      <c r="J325" s="99" t="e">
        <f t="shared" si="25"/>
        <v>#N/A</v>
      </c>
    </row>
    <row r="326" spans="1:10" ht="13.8">
      <c r="A326" s="52"/>
      <c r="B326" s="98"/>
      <c r="C326" s="98"/>
      <c r="D326" s="98"/>
      <c r="E326" s="95"/>
      <c r="F326" s="99" t="str" cm="1">
        <f t="array" ref="F326">IFERROR(_xlfn.IFS(D326="זכר",INDEX($L$10:$V$17,MATCH(E326,$N$10:$N$17,-1),1),D326="נקבה",INDEX($L$10:$V$17,MATCH(E326,$S$10:$S$17,-1),1),D326="",""),"")</f>
        <v/>
      </c>
      <c r="G326" s="99" t="str">
        <f t="shared" si="22"/>
        <v/>
      </c>
      <c r="H326" s="99" t="e">
        <f t="shared" si="23"/>
        <v>#N/A</v>
      </c>
      <c r="I326" s="99">
        <f t="shared" si="24"/>
        <v>0</v>
      </c>
      <c r="J326" s="99" t="e">
        <f t="shared" si="25"/>
        <v>#N/A</v>
      </c>
    </row>
    <row r="327" spans="1:10" ht="13.8">
      <c r="A327" s="52"/>
      <c r="B327" s="98"/>
      <c r="C327" s="98"/>
      <c r="D327" s="98"/>
      <c r="E327" s="95"/>
      <c r="F327" s="99" t="str" cm="1">
        <f t="array" ref="F327">IFERROR(_xlfn.IFS(D327="זכר",INDEX($L$10:$V$17,MATCH(E327,$N$10:$N$17,-1),1),D327="נקבה",INDEX($L$10:$V$17,MATCH(E327,$S$10:$S$17,-1),1),D327="",""),"")</f>
        <v/>
      </c>
      <c r="G327" s="99" t="str">
        <f t="shared" si="22"/>
        <v/>
      </c>
      <c r="H327" s="99" t="e">
        <f t="shared" si="23"/>
        <v>#N/A</v>
      </c>
      <c r="I327" s="99">
        <f t="shared" si="24"/>
        <v>0</v>
      </c>
      <c r="J327" s="99" t="e">
        <f t="shared" si="25"/>
        <v>#N/A</v>
      </c>
    </row>
    <row r="328" spans="1:10" ht="13.8">
      <c r="A328" s="52"/>
      <c r="B328" s="98"/>
      <c r="C328" s="98"/>
      <c r="D328" s="98"/>
      <c r="E328" s="95"/>
      <c r="F328" s="99" t="str" cm="1">
        <f t="array" ref="F328">IFERROR(_xlfn.IFS(D328="זכר",INDEX($L$10:$V$17,MATCH(E328,$N$10:$N$17,-1),1),D328="נקבה",INDEX($L$10:$V$17,MATCH(E328,$S$10:$S$17,-1),1),D328="",""),"")</f>
        <v/>
      </c>
      <c r="G328" s="99" t="str">
        <f t="shared" si="22"/>
        <v/>
      </c>
      <c r="H328" s="99" t="e">
        <f t="shared" si="23"/>
        <v>#N/A</v>
      </c>
      <c r="I328" s="99">
        <f t="shared" si="24"/>
        <v>0</v>
      </c>
      <c r="J328" s="99" t="e">
        <f t="shared" si="25"/>
        <v>#N/A</v>
      </c>
    </row>
    <row r="329" spans="1:10" ht="13.8">
      <c r="A329" s="52"/>
      <c r="B329" s="98"/>
      <c r="C329" s="98"/>
      <c r="D329" s="98"/>
      <c r="E329" s="95"/>
      <c r="F329" s="99" t="str" cm="1">
        <f t="array" ref="F329">IFERROR(_xlfn.IFS(D329="זכר",INDEX($L$10:$V$17,MATCH(E329,$N$10:$N$17,-1),1),D329="נקבה",INDEX($L$10:$V$17,MATCH(E329,$S$10:$S$17,-1),1),D329="",""),"")</f>
        <v/>
      </c>
      <c r="G329" s="99" t="str">
        <f t="shared" ref="G329:G392" si="26">IF(D329="זכר",VLOOKUP(F329,$L$20:$M$27,2,0),IF(D329="נקבה",VLOOKUP(F329,$L$29:$M$36,2,0),""))</f>
        <v/>
      </c>
      <c r="H329" s="99" t="e">
        <f t="shared" ref="H329:H392" si="27">VLOOKUP(F329,$O$19:$P$26,2)</f>
        <v>#N/A</v>
      </c>
      <c r="I329" s="99">
        <f t="shared" ref="I329:I392" si="28">IF(D329="נקבה",H329*1.5,0)</f>
        <v>0</v>
      </c>
      <c r="J329" s="99" t="e">
        <f t="shared" ref="J329:J392" si="29">I329+H329</f>
        <v>#N/A</v>
      </c>
    </row>
    <row r="330" spans="1:10" ht="13.8">
      <c r="A330" s="52"/>
      <c r="B330" s="98"/>
      <c r="C330" s="98"/>
      <c r="D330" s="98"/>
      <c r="E330" s="95"/>
      <c r="F330" s="99" t="str" cm="1">
        <f t="array" ref="F330">IFERROR(_xlfn.IFS(D330="זכר",INDEX($L$10:$V$17,MATCH(E330,$N$10:$N$17,-1),1),D330="נקבה",INDEX($L$10:$V$17,MATCH(E330,$S$10:$S$17,-1),1),D330="",""),"")</f>
        <v/>
      </c>
      <c r="G330" s="99" t="str">
        <f t="shared" si="26"/>
        <v/>
      </c>
      <c r="H330" s="99" t="e">
        <f t="shared" si="27"/>
        <v>#N/A</v>
      </c>
      <c r="I330" s="99">
        <f t="shared" si="28"/>
        <v>0</v>
      </c>
      <c r="J330" s="99" t="e">
        <f t="shared" si="29"/>
        <v>#N/A</v>
      </c>
    </row>
    <row r="331" spans="1:10" ht="13.8">
      <c r="A331" s="52"/>
      <c r="B331" s="98"/>
      <c r="C331" s="98"/>
      <c r="D331" s="98"/>
      <c r="E331" s="95"/>
      <c r="F331" s="99" t="str" cm="1">
        <f t="array" ref="F331">IFERROR(_xlfn.IFS(D331="זכר",INDEX($L$10:$V$17,MATCH(E331,$N$10:$N$17,-1),1),D331="נקבה",INDEX($L$10:$V$17,MATCH(E331,$S$10:$S$17,-1),1),D331="",""),"")</f>
        <v/>
      </c>
      <c r="G331" s="99" t="str">
        <f t="shared" si="26"/>
        <v/>
      </c>
      <c r="H331" s="99" t="e">
        <f t="shared" si="27"/>
        <v>#N/A</v>
      </c>
      <c r="I331" s="99">
        <f t="shared" si="28"/>
        <v>0</v>
      </c>
      <c r="J331" s="99" t="e">
        <f t="shared" si="29"/>
        <v>#N/A</v>
      </c>
    </row>
    <row r="332" spans="1:10" ht="13.8">
      <c r="A332" s="52"/>
      <c r="B332" s="98"/>
      <c r="C332" s="98"/>
      <c r="D332" s="98"/>
      <c r="E332" s="95"/>
      <c r="F332" s="99" t="str" cm="1">
        <f t="array" ref="F332">IFERROR(_xlfn.IFS(D332="זכר",INDEX($L$10:$V$17,MATCH(E332,$N$10:$N$17,-1),1),D332="נקבה",INDEX($L$10:$V$17,MATCH(E332,$S$10:$S$17,-1),1),D332="",""),"")</f>
        <v/>
      </c>
      <c r="G332" s="99" t="str">
        <f t="shared" si="26"/>
        <v/>
      </c>
      <c r="H332" s="99" t="e">
        <f t="shared" si="27"/>
        <v>#N/A</v>
      </c>
      <c r="I332" s="99">
        <f t="shared" si="28"/>
        <v>0</v>
      </c>
      <c r="J332" s="99" t="e">
        <f t="shared" si="29"/>
        <v>#N/A</v>
      </c>
    </row>
    <row r="333" spans="1:10" ht="13.8">
      <c r="A333" s="52"/>
      <c r="B333" s="98"/>
      <c r="C333" s="98"/>
      <c r="D333" s="98"/>
      <c r="E333" s="95"/>
      <c r="F333" s="99" t="str" cm="1">
        <f t="array" ref="F333">IFERROR(_xlfn.IFS(D333="זכר",INDEX($L$10:$V$17,MATCH(E333,$N$10:$N$17,-1),1),D333="נקבה",INDEX($L$10:$V$17,MATCH(E333,$S$10:$S$17,-1),1),D333="",""),"")</f>
        <v/>
      </c>
      <c r="G333" s="99" t="str">
        <f t="shared" si="26"/>
        <v/>
      </c>
      <c r="H333" s="99" t="e">
        <f t="shared" si="27"/>
        <v>#N/A</v>
      </c>
      <c r="I333" s="99">
        <f t="shared" si="28"/>
        <v>0</v>
      </c>
      <c r="J333" s="99" t="e">
        <f t="shared" si="29"/>
        <v>#N/A</v>
      </c>
    </row>
    <row r="334" spans="1:10" ht="13.8">
      <c r="A334" s="52"/>
      <c r="B334" s="98"/>
      <c r="C334" s="98"/>
      <c r="D334" s="98"/>
      <c r="E334" s="95"/>
      <c r="F334" s="99" t="str" cm="1">
        <f t="array" ref="F334">IFERROR(_xlfn.IFS(D334="זכר",INDEX($L$10:$V$17,MATCH(E334,$N$10:$N$17,-1),1),D334="נקבה",INDEX($L$10:$V$17,MATCH(E334,$S$10:$S$17,-1),1),D334="",""),"")</f>
        <v/>
      </c>
      <c r="G334" s="99" t="str">
        <f t="shared" si="26"/>
        <v/>
      </c>
      <c r="H334" s="99" t="e">
        <f t="shared" si="27"/>
        <v>#N/A</v>
      </c>
      <c r="I334" s="99">
        <f t="shared" si="28"/>
        <v>0</v>
      </c>
      <c r="J334" s="99" t="e">
        <f t="shared" si="29"/>
        <v>#N/A</v>
      </c>
    </row>
    <row r="335" spans="1:10" ht="13.8">
      <c r="A335" s="52"/>
      <c r="B335" s="98"/>
      <c r="C335" s="98"/>
      <c r="D335" s="98"/>
      <c r="E335" s="95"/>
      <c r="F335" s="99" t="str" cm="1">
        <f t="array" ref="F335">IFERROR(_xlfn.IFS(D335="זכר",INDEX($L$10:$V$17,MATCH(E335,$N$10:$N$17,-1),1),D335="נקבה",INDEX($L$10:$V$17,MATCH(E335,$S$10:$S$17,-1),1),D335="",""),"")</f>
        <v/>
      </c>
      <c r="G335" s="99" t="str">
        <f t="shared" si="26"/>
        <v/>
      </c>
      <c r="H335" s="99" t="e">
        <f t="shared" si="27"/>
        <v>#N/A</v>
      </c>
      <c r="I335" s="99">
        <f t="shared" si="28"/>
        <v>0</v>
      </c>
      <c r="J335" s="99" t="e">
        <f t="shared" si="29"/>
        <v>#N/A</v>
      </c>
    </row>
    <row r="336" spans="1:10" ht="13.8">
      <c r="A336" s="52"/>
      <c r="B336" s="98"/>
      <c r="C336" s="98"/>
      <c r="D336" s="98"/>
      <c r="E336" s="95"/>
      <c r="F336" s="99" t="str" cm="1">
        <f t="array" ref="F336">IFERROR(_xlfn.IFS(D336="זכר",INDEX($L$10:$V$17,MATCH(E336,$N$10:$N$17,-1),1),D336="נקבה",INDEX($L$10:$V$17,MATCH(E336,$S$10:$S$17,-1),1),D336="",""),"")</f>
        <v/>
      </c>
      <c r="G336" s="99" t="str">
        <f t="shared" si="26"/>
        <v/>
      </c>
      <c r="H336" s="99" t="e">
        <f t="shared" si="27"/>
        <v>#N/A</v>
      </c>
      <c r="I336" s="99">
        <f t="shared" si="28"/>
        <v>0</v>
      </c>
      <c r="J336" s="99" t="e">
        <f t="shared" si="29"/>
        <v>#N/A</v>
      </c>
    </row>
    <row r="337" spans="1:10" ht="13.8">
      <c r="A337" s="52"/>
      <c r="B337" s="98"/>
      <c r="C337" s="98"/>
      <c r="D337" s="98"/>
      <c r="E337" s="95"/>
      <c r="F337" s="99" t="str" cm="1">
        <f t="array" ref="F337">IFERROR(_xlfn.IFS(D337="זכר",INDEX($L$10:$V$17,MATCH(E337,$N$10:$N$17,-1),1),D337="נקבה",INDEX($L$10:$V$17,MATCH(E337,$S$10:$S$17,-1),1),D337="",""),"")</f>
        <v/>
      </c>
      <c r="G337" s="99" t="str">
        <f t="shared" si="26"/>
        <v/>
      </c>
      <c r="H337" s="99" t="e">
        <f t="shared" si="27"/>
        <v>#N/A</v>
      </c>
      <c r="I337" s="99">
        <f t="shared" si="28"/>
        <v>0</v>
      </c>
      <c r="J337" s="99" t="e">
        <f t="shared" si="29"/>
        <v>#N/A</v>
      </c>
    </row>
    <row r="338" spans="1:10" ht="13.8">
      <c r="A338" s="52"/>
      <c r="B338" s="98"/>
      <c r="C338" s="98"/>
      <c r="D338" s="98"/>
      <c r="E338" s="95"/>
      <c r="F338" s="99" t="str" cm="1">
        <f t="array" ref="F338">IFERROR(_xlfn.IFS(D338="זכר",INDEX($L$10:$V$17,MATCH(E338,$N$10:$N$17,-1),1),D338="נקבה",INDEX($L$10:$V$17,MATCH(E338,$S$10:$S$17,-1),1),D338="",""),"")</f>
        <v/>
      </c>
      <c r="G338" s="99" t="str">
        <f t="shared" si="26"/>
        <v/>
      </c>
      <c r="H338" s="99" t="e">
        <f t="shared" si="27"/>
        <v>#N/A</v>
      </c>
      <c r="I338" s="99">
        <f t="shared" si="28"/>
        <v>0</v>
      </c>
      <c r="J338" s="99" t="e">
        <f t="shared" si="29"/>
        <v>#N/A</v>
      </c>
    </row>
    <row r="339" spans="1:10" ht="13.8">
      <c r="A339" s="52"/>
      <c r="B339" s="98"/>
      <c r="C339" s="98"/>
      <c r="D339" s="98"/>
      <c r="E339" s="95"/>
      <c r="F339" s="99" t="str" cm="1">
        <f t="array" ref="F339">IFERROR(_xlfn.IFS(D339="זכר",INDEX($L$10:$V$17,MATCH(E339,$N$10:$N$17,-1),1),D339="נקבה",INDEX($L$10:$V$17,MATCH(E339,$S$10:$S$17,-1),1),D339="",""),"")</f>
        <v/>
      </c>
      <c r="G339" s="99" t="str">
        <f t="shared" si="26"/>
        <v/>
      </c>
      <c r="H339" s="99" t="e">
        <f t="shared" si="27"/>
        <v>#N/A</v>
      </c>
      <c r="I339" s="99">
        <f t="shared" si="28"/>
        <v>0</v>
      </c>
      <c r="J339" s="99" t="e">
        <f t="shared" si="29"/>
        <v>#N/A</v>
      </c>
    </row>
    <row r="340" spans="1:10" ht="13.8">
      <c r="A340" s="52"/>
      <c r="B340" s="98"/>
      <c r="C340" s="98"/>
      <c r="D340" s="98"/>
      <c r="E340" s="95"/>
      <c r="F340" s="99" t="str" cm="1">
        <f t="array" ref="F340">IFERROR(_xlfn.IFS(D340="זכר",INDEX($L$10:$V$17,MATCH(E340,$N$10:$N$17,-1),1),D340="נקבה",INDEX($L$10:$V$17,MATCH(E340,$S$10:$S$17,-1),1),D340="",""),"")</f>
        <v/>
      </c>
      <c r="G340" s="99" t="str">
        <f t="shared" si="26"/>
        <v/>
      </c>
      <c r="H340" s="99" t="e">
        <f t="shared" si="27"/>
        <v>#N/A</v>
      </c>
      <c r="I340" s="99">
        <f t="shared" si="28"/>
        <v>0</v>
      </c>
      <c r="J340" s="99" t="e">
        <f t="shared" si="29"/>
        <v>#N/A</v>
      </c>
    </row>
    <row r="341" spans="1:10" ht="13.8">
      <c r="A341" s="52"/>
      <c r="B341" s="98"/>
      <c r="C341" s="98"/>
      <c r="D341" s="98"/>
      <c r="E341" s="95"/>
      <c r="F341" s="99" t="str" cm="1">
        <f t="array" ref="F341">IFERROR(_xlfn.IFS(D341="זכר",INDEX($L$10:$V$17,MATCH(E341,$N$10:$N$17,-1),1),D341="נקבה",INDEX($L$10:$V$17,MATCH(E341,$S$10:$S$17,-1),1),D341="",""),"")</f>
        <v/>
      </c>
      <c r="G341" s="99" t="str">
        <f t="shared" si="26"/>
        <v/>
      </c>
      <c r="H341" s="99" t="e">
        <f t="shared" si="27"/>
        <v>#N/A</v>
      </c>
      <c r="I341" s="99">
        <f t="shared" si="28"/>
        <v>0</v>
      </c>
      <c r="J341" s="99" t="e">
        <f t="shared" si="29"/>
        <v>#N/A</v>
      </c>
    </row>
    <row r="342" spans="1:10" ht="13.8">
      <c r="A342" s="52"/>
      <c r="B342" s="98"/>
      <c r="C342" s="98"/>
      <c r="D342" s="98"/>
      <c r="E342" s="95"/>
      <c r="F342" s="99" t="str" cm="1">
        <f t="array" ref="F342">IFERROR(_xlfn.IFS(D342="זכר",INDEX($L$10:$V$17,MATCH(E342,$N$10:$N$17,-1),1),D342="נקבה",INDEX($L$10:$V$17,MATCH(E342,$S$10:$S$17,-1),1),D342="",""),"")</f>
        <v/>
      </c>
      <c r="G342" s="99" t="str">
        <f t="shared" si="26"/>
        <v/>
      </c>
      <c r="H342" s="99" t="e">
        <f t="shared" si="27"/>
        <v>#N/A</v>
      </c>
      <c r="I342" s="99">
        <f t="shared" si="28"/>
        <v>0</v>
      </c>
      <c r="J342" s="99" t="e">
        <f t="shared" si="29"/>
        <v>#N/A</v>
      </c>
    </row>
    <row r="343" spans="1:10" ht="13.8">
      <c r="A343" s="52"/>
      <c r="B343" s="98"/>
      <c r="C343" s="98"/>
      <c r="D343" s="98"/>
      <c r="E343" s="95"/>
      <c r="F343" s="99" t="str" cm="1">
        <f t="array" ref="F343">IFERROR(_xlfn.IFS(D343="זכר",INDEX($L$10:$V$17,MATCH(E343,$N$10:$N$17,-1),1),D343="נקבה",INDEX($L$10:$V$17,MATCH(E343,$S$10:$S$17,-1),1),D343="",""),"")</f>
        <v/>
      </c>
      <c r="G343" s="99" t="str">
        <f t="shared" si="26"/>
        <v/>
      </c>
      <c r="H343" s="99" t="e">
        <f t="shared" si="27"/>
        <v>#N/A</v>
      </c>
      <c r="I343" s="99">
        <f t="shared" si="28"/>
        <v>0</v>
      </c>
      <c r="J343" s="99" t="e">
        <f t="shared" si="29"/>
        <v>#N/A</v>
      </c>
    </row>
    <row r="344" spans="1:10" ht="13.8">
      <c r="A344" s="52"/>
      <c r="B344" s="98"/>
      <c r="C344" s="98"/>
      <c r="D344" s="98"/>
      <c r="E344" s="95"/>
      <c r="F344" s="99" t="str" cm="1">
        <f t="array" ref="F344">IFERROR(_xlfn.IFS(D344="זכר",INDEX($L$10:$V$17,MATCH(E344,$N$10:$N$17,-1),1),D344="נקבה",INDEX($L$10:$V$17,MATCH(E344,$S$10:$S$17,-1),1),D344="",""),"")</f>
        <v/>
      </c>
      <c r="G344" s="99" t="str">
        <f t="shared" si="26"/>
        <v/>
      </c>
      <c r="H344" s="99" t="e">
        <f t="shared" si="27"/>
        <v>#N/A</v>
      </c>
      <c r="I344" s="99">
        <f t="shared" si="28"/>
        <v>0</v>
      </c>
      <c r="J344" s="99" t="e">
        <f t="shared" si="29"/>
        <v>#N/A</v>
      </c>
    </row>
    <row r="345" spans="1:10" ht="13.8">
      <c r="A345" s="52"/>
      <c r="B345" s="98"/>
      <c r="C345" s="98"/>
      <c r="D345" s="98"/>
      <c r="E345" s="95"/>
      <c r="F345" s="99" t="str" cm="1">
        <f t="array" ref="F345">IFERROR(_xlfn.IFS(D345="זכר",INDEX($L$10:$V$17,MATCH(E345,$N$10:$N$17,-1),1),D345="נקבה",INDEX($L$10:$V$17,MATCH(E345,$S$10:$S$17,-1),1),D345="",""),"")</f>
        <v/>
      </c>
      <c r="G345" s="99" t="str">
        <f t="shared" si="26"/>
        <v/>
      </c>
      <c r="H345" s="99" t="e">
        <f t="shared" si="27"/>
        <v>#N/A</v>
      </c>
      <c r="I345" s="99">
        <f t="shared" si="28"/>
        <v>0</v>
      </c>
      <c r="J345" s="99" t="e">
        <f t="shared" si="29"/>
        <v>#N/A</v>
      </c>
    </row>
    <row r="346" spans="1:10" ht="13.8">
      <c r="A346" s="52"/>
      <c r="B346" s="98"/>
      <c r="C346" s="98"/>
      <c r="D346" s="98"/>
      <c r="E346" s="95"/>
      <c r="F346" s="99" t="str" cm="1">
        <f t="array" ref="F346">IFERROR(_xlfn.IFS(D346="זכר",INDEX($L$10:$V$17,MATCH(E346,$N$10:$N$17,-1),1),D346="נקבה",INDEX($L$10:$V$17,MATCH(E346,$S$10:$S$17,-1),1),D346="",""),"")</f>
        <v/>
      </c>
      <c r="G346" s="99" t="str">
        <f t="shared" si="26"/>
        <v/>
      </c>
      <c r="H346" s="99" t="e">
        <f t="shared" si="27"/>
        <v>#N/A</v>
      </c>
      <c r="I346" s="99">
        <f t="shared" si="28"/>
        <v>0</v>
      </c>
      <c r="J346" s="99" t="e">
        <f t="shared" si="29"/>
        <v>#N/A</v>
      </c>
    </row>
    <row r="347" spans="1:10" ht="13.8">
      <c r="A347" s="52"/>
      <c r="B347" s="98"/>
      <c r="C347" s="98"/>
      <c r="D347" s="98"/>
      <c r="E347" s="95"/>
      <c r="F347" s="99" t="str" cm="1">
        <f t="array" ref="F347">IFERROR(_xlfn.IFS(D347="זכר",INDEX($L$10:$V$17,MATCH(E347,$N$10:$N$17,-1),1),D347="נקבה",INDEX($L$10:$V$17,MATCH(E347,$S$10:$S$17,-1),1),D347="",""),"")</f>
        <v/>
      </c>
      <c r="G347" s="99" t="str">
        <f t="shared" si="26"/>
        <v/>
      </c>
      <c r="H347" s="99" t="e">
        <f t="shared" si="27"/>
        <v>#N/A</v>
      </c>
      <c r="I347" s="99">
        <f t="shared" si="28"/>
        <v>0</v>
      </c>
      <c r="J347" s="99" t="e">
        <f t="shared" si="29"/>
        <v>#N/A</v>
      </c>
    </row>
    <row r="348" spans="1:10" ht="13.8">
      <c r="A348" s="52"/>
      <c r="B348" s="98"/>
      <c r="C348" s="98"/>
      <c r="D348" s="98"/>
      <c r="E348" s="95"/>
      <c r="F348" s="99" t="str" cm="1">
        <f t="array" ref="F348">IFERROR(_xlfn.IFS(D348="זכר",INDEX($L$10:$V$17,MATCH(E348,$N$10:$N$17,-1),1),D348="נקבה",INDEX($L$10:$V$17,MATCH(E348,$S$10:$S$17,-1),1),D348="",""),"")</f>
        <v/>
      </c>
      <c r="G348" s="99" t="str">
        <f t="shared" si="26"/>
        <v/>
      </c>
      <c r="H348" s="99" t="e">
        <f t="shared" si="27"/>
        <v>#N/A</v>
      </c>
      <c r="I348" s="99">
        <f t="shared" si="28"/>
        <v>0</v>
      </c>
      <c r="J348" s="99" t="e">
        <f t="shared" si="29"/>
        <v>#N/A</v>
      </c>
    </row>
    <row r="349" spans="1:10" ht="13.8">
      <c r="A349" s="52"/>
      <c r="B349" s="98"/>
      <c r="C349" s="98"/>
      <c r="D349" s="98"/>
      <c r="E349" s="95"/>
      <c r="F349" s="99" t="str" cm="1">
        <f t="array" ref="F349">IFERROR(_xlfn.IFS(D349="זכר",INDEX($L$10:$V$17,MATCH(E349,$N$10:$N$17,-1),1),D349="נקבה",INDEX($L$10:$V$17,MATCH(E349,$S$10:$S$17,-1),1),D349="",""),"")</f>
        <v/>
      </c>
      <c r="G349" s="99" t="str">
        <f t="shared" si="26"/>
        <v/>
      </c>
      <c r="H349" s="99" t="e">
        <f t="shared" si="27"/>
        <v>#N/A</v>
      </c>
      <c r="I349" s="99">
        <f t="shared" si="28"/>
        <v>0</v>
      </c>
      <c r="J349" s="99" t="e">
        <f t="shared" si="29"/>
        <v>#N/A</v>
      </c>
    </row>
    <row r="350" spans="1:10" ht="13.8">
      <c r="A350" s="52"/>
      <c r="B350" s="98"/>
      <c r="C350" s="98"/>
      <c r="D350" s="98"/>
      <c r="E350" s="95"/>
      <c r="F350" s="99" t="str" cm="1">
        <f t="array" ref="F350">IFERROR(_xlfn.IFS(D350="זכר",INDEX($L$10:$V$17,MATCH(E350,$N$10:$N$17,-1),1),D350="נקבה",INDEX($L$10:$V$17,MATCH(E350,$S$10:$S$17,-1),1),D350="",""),"")</f>
        <v/>
      </c>
      <c r="G350" s="99" t="str">
        <f t="shared" si="26"/>
        <v/>
      </c>
      <c r="H350" s="99" t="e">
        <f t="shared" si="27"/>
        <v>#N/A</v>
      </c>
      <c r="I350" s="99">
        <f t="shared" si="28"/>
        <v>0</v>
      </c>
      <c r="J350" s="99" t="e">
        <f t="shared" si="29"/>
        <v>#N/A</v>
      </c>
    </row>
    <row r="351" spans="1:10" ht="13.8">
      <c r="A351" s="52"/>
      <c r="B351" s="98"/>
      <c r="C351" s="98"/>
      <c r="D351" s="98"/>
      <c r="E351" s="95"/>
      <c r="F351" s="99" t="str" cm="1">
        <f t="array" ref="F351">IFERROR(_xlfn.IFS(D351="זכר",INDEX($L$10:$V$17,MATCH(E351,$N$10:$N$17,-1),1),D351="נקבה",INDEX($L$10:$V$17,MATCH(E351,$S$10:$S$17,-1),1),D351="",""),"")</f>
        <v/>
      </c>
      <c r="G351" s="99" t="str">
        <f t="shared" si="26"/>
        <v/>
      </c>
      <c r="H351" s="99" t="e">
        <f t="shared" si="27"/>
        <v>#N/A</v>
      </c>
      <c r="I351" s="99">
        <f t="shared" si="28"/>
        <v>0</v>
      </c>
      <c r="J351" s="99" t="e">
        <f t="shared" si="29"/>
        <v>#N/A</v>
      </c>
    </row>
    <row r="352" spans="1:10" ht="13.8">
      <c r="A352" s="52"/>
      <c r="B352" s="98"/>
      <c r="C352" s="98"/>
      <c r="D352" s="98"/>
      <c r="E352" s="95"/>
      <c r="F352" s="99" t="str" cm="1">
        <f t="array" ref="F352">IFERROR(_xlfn.IFS(D352="זכר",INDEX($L$10:$V$17,MATCH(E352,$N$10:$N$17,-1),1),D352="נקבה",INDEX($L$10:$V$17,MATCH(E352,$S$10:$S$17,-1),1),D352="",""),"")</f>
        <v/>
      </c>
      <c r="G352" s="99" t="str">
        <f t="shared" si="26"/>
        <v/>
      </c>
      <c r="H352" s="99" t="e">
        <f t="shared" si="27"/>
        <v>#N/A</v>
      </c>
      <c r="I352" s="99">
        <f t="shared" si="28"/>
        <v>0</v>
      </c>
      <c r="J352" s="99" t="e">
        <f t="shared" si="29"/>
        <v>#N/A</v>
      </c>
    </row>
    <row r="353" spans="1:10" ht="13.8">
      <c r="A353" s="52"/>
      <c r="B353" s="98"/>
      <c r="C353" s="98"/>
      <c r="D353" s="98"/>
      <c r="E353" s="95"/>
      <c r="F353" s="99" t="str" cm="1">
        <f t="array" ref="F353">IFERROR(_xlfn.IFS(D353="זכר",INDEX($L$10:$V$17,MATCH(E353,$N$10:$N$17,-1),1),D353="נקבה",INDEX($L$10:$V$17,MATCH(E353,$S$10:$S$17,-1),1),D353="",""),"")</f>
        <v/>
      </c>
      <c r="G353" s="99" t="str">
        <f t="shared" si="26"/>
        <v/>
      </c>
      <c r="H353" s="99" t="e">
        <f t="shared" si="27"/>
        <v>#N/A</v>
      </c>
      <c r="I353" s="99">
        <f t="shared" si="28"/>
        <v>0</v>
      </c>
      <c r="J353" s="99" t="e">
        <f t="shared" si="29"/>
        <v>#N/A</v>
      </c>
    </row>
    <row r="354" spans="1:10" ht="13.8">
      <c r="A354" s="52"/>
      <c r="B354" s="98"/>
      <c r="C354" s="98"/>
      <c r="D354" s="98"/>
      <c r="E354" s="95"/>
      <c r="F354" s="99" t="str" cm="1">
        <f t="array" ref="F354">IFERROR(_xlfn.IFS(D354="זכר",INDEX($L$10:$V$17,MATCH(E354,$N$10:$N$17,-1),1),D354="נקבה",INDEX($L$10:$V$17,MATCH(E354,$S$10:$S$17,-1),1),D354="",""),"")</f>
        <v/>
      </c>
      <c r="G354" s="99" t="str">
        <f t="shared" si="26"/>
        <v/>
      </c>
      <c r="H354" s="99" t="e">
        <f t="shared" si="27"/>
        <v>#N/A</v>
      </c>
      <c r="I354" s="99">
        <f t="shared" si="28"/>
        <v>0</v>
      </c>
      <c r="J354" s="99" t="e">
        <f t="shared" si="29"/>
        <v>#N/A</v>
      </c>
    </row>
    <row r="355" spans="1:10" ht="13.8">
      <c r="A355" s="52"/>
      <c r="B355" s="98"/>
      <c r="C355" s="98"/>
      <c r="D355" s="98"/>
      <c r="E355" s="95"/>
      <c r="F355" s="99" t="str" cm="1">
        <f t="array" ref="F355">IFERROR(_xlfn.IFS(D355="זכר",INDEX($L$10:$V$17,MATCH(E355,$N$10:$N$17,-1),1),D355="נקבה",INDEX($L$10:$V$17,MATCH(E355,$S$10:$S$17,-1),1),D355="",""),"")</f>
        <v/>
      </c>
      <c r="G355" s="99" t="str">
        <f t="shared" si="26"/>
        <v/>
      </c>
      <c r="H355" s="99" t="e">
        <f t="shared" si="27"/>
        <v>#N/A</v>
      </c>
      <c r="I355" s="99">
        <f t="shared" si="28"/>
        <v>0</v>
      </c>
      <c r="J355" s="99" t="e">
        <f t="shared" si="29"/>
        <v>#N/A</v>
      </c>
    </row>
    <row r="356" spans="1:10" ht="13.8">
      <c r="A356" s="52"/>
      <c r="B356" s="98"/>
      <c r="C356" s="98"/>
      <c r="D356" s="98"/>
      <c r="E356" s="95"/>
      <c r="F356" s="99" t="str" cm="1">
        <f t="array" ref="F356">IFERROR(_xlfn.IFS(D356="זכר",INDEX($L$10:$V$17,MATCH(E356,$N$10:$N$17,-1),1),D356="נקבה",INDEX($L$10:$V$17,MATCH(E356,$S$10:$S$17,-1),1),D356="",""),"")</f>
        <v/>
      </c>
      <c r="G356" s="99" t="str">
        <f t="shared" si="26"/>
        <v/>
      </c>
      <c r="H356" s="99" t="e">
        <f t="shared" si="27"/>
        <v>#N/A</v>
      </c>
      <c r="I356" s="99">
        <f t="shared" si="28"/>
        <v>0</v>
      </c>
      <c r="J356" s="99" t="e">
        <f t="shared" si="29"/>
        <v>#N/A</v>
      </c>
    </row>
    <row r="357" spans="1:10" ht="13.8">
      <c r="A357" s="52"/>
      <c r="B357" s="98"/>
      <c r="C357" s="98"/>
      <c r="D357" s="98"/>
      <c r="E357" s="95"/>
      <c r="F357" s="99" t="str" cm="1">
        <f t="array" ref="F357">IFERROR(_xlfn.IFS(D357="זכר",INDEX($L$10:$V$17,MATCH(E357,$N$10:$N$17,-1),1),D357="נקבה",INDEX($L$10:$V$17,MATCH(E357,$S$10:$S$17,-1),1),D357="",""),"")</f>
        <v/>
      </c>
      <c r="G357" s="99" t="str">
        <f t="shared" si="26"/>
        <v/>
      </c>
      <c r="H357" s="99" t="e">
        <f t="shared" si="27"/>
        <v>#N/A</v>
      </c>
      <c r="I357" s="99">
        <f t="shared" si="28"/>
        <v>0</v>
      </c>
      <c r="J357" s="99" t="e">
        <f t="shared" si="29"/>
        <v>#N/A</v>
      </c>
    </row>
    <row r="358" spans="1:10" ht="13.8">
      <c r="A358" s="52"/>
      <c r="B358" s="98"/>
      <c r="C358" s="98"/>
      <c r="D358" s="98"/>
      <c r="E358" s="95"/>
      <c r="F358" s="99" t="str" cm="1">
        <f t="array" ref="F358">IFERROR(_xlfn.IFS(D358="זכר",INDEX($L$10:$V$17,MATCH(E358,$N$10:$N$17,-1),1),D358="נקבה",INDEX($L$10:$V$17,MATCH(E358,$S$10:$S$17,-1),1),D358="",""),"")</f>
        <v/>
      </c>
      <c r="G358" s="99" t="str">
        <f t="shared" si="26"/>
        <v/>
      </c>
      <c r="H358" s="99" t="e">
        <f t="shared" si="27"/>
        <v>#N/A</v>
      </c>
      <c r="I358" s="99">
        <f t="shared" si="28"/>
        <v>0</v>
      </c>
      <c r="J358" s="99" t="e">
        <f t="shared" si="29"/>
        <v>#N/A</v>
      </c>
    </row>
    <row r="359" spans="1:10" ht="13.8">
      <c r="A359" s="52"/>
      <c r="B359" s="98"/>
      <c r="C359" s="98"/>
      <c r="D359" s="98"/>
      <c r="E359" s="95"/>
      <c r="F359" s="99" t="str" cm="1">
        <f t="array" ref="F359">IFERROR(_xlfn.IFS(D359="זכר",INDEX($L$10:$V$17,MATCH(E359,$N$10:$N$17,-1),1),D359="נקבה",INDEX($L$10:$V$17,MATCH(E359,$S$10:$S$17,-1),1),D359="",""),"")</f>
        <v/>
      </c>
      <c r="G359" s="99" t="str">
        <f t="shared" si="26"/>
        <v/>
      </c>
      <c r="H359" s="99" t="e">
        <f t="shared" si="27"/>
        <v>#N/A</v>
      </c>
      <c r="I359" s="99">
        <f t="shared" si="28"/>
        <v>0</v>
      </c>
      <c r="J359" s="99" t="e">
        <f t="shared" si="29"/>
        <v>#N/A</v>
      </c>
    </row>
    <row r="360" spans="1:10" ht="13.8">
      <c r="A360" s="52"/>
      <c r="B360" s="98"/>
      <c r="C360" s="98"/>
      <c r="D360" s="98"/>
      <c r="E360" s="95"/>
      <c r="F360" s="99" t="str" cm="1">
        <f t="array" ref="F360">IFERROR(_xlfn.IFS(D360="זכר",INDEX($L$10:$V$17,MATCH(E360,$N$10:$N$17,-1),1),D360="נקבה",INDEX($L$10:$V$17,MATCH(E360,$S$10:$S$17,-1),1),D360="",""),"")</f>
        <v/>
      </c>
      <c r="G360" s="99" t="str">
        <f t="shared" si="26"/>
        <v/>
      </c>
      <c r="H360" s="99" t="e">
        <f t="shared" si="27"/>
        <v>#N/A</v>
      </c>
      <c r="I360" s="99">
        <f t="shared" si="28"/>
        <v>0</v>
      </c>
      <c r="J360" s="99" t="e">
        <f t="shared" si="29"/>
        <v>#N/A</v>
      </c>
    </row>
    <row r="361" spans="1:10" ht="13.8">
      <c r="A361" s="52"/>
      <c r="B361" s="98"/>
      <c r="C361" s="98"/>
      <c r="D361" s="98"/>
      <c r="E361" s="95"/>
      <c r="F361" s="99" t="str" cm="1">
        <f t="array" ref="F361">IFERROR(_xlfn.IFS(D361="זכר",INDEX($L$10:$V$17,MATCH(E361,$N$10:$N$17,-1),1),D361="נקבה",INDEX($L$10:$V$17,MATCH(E361,$S$10:$S$17,-1),1),D361="",""),"")</f>
        <v/>
      </c>
      <c r="G361" s="99" t="str">
        <f t="shared" si="26"/>
        <v/>
      </c>
      <c r="H361" s="99" t="e">
        <f t="shared" si="27"/>
        <v>#N/A</v>
      </c>
      <c r="I361" s="99">
        <f t="shared" si="28"/>
        <v>0</v>
      </c>
      <c r="J361" s="99" t="e">
        <f t="shared" si="29"/>
        <v>#N/A</v>
      </c>
    </row>
    <row r="362" spans="1:10" ht="13.8">
      <c r="A362" s="52"/>
      <c r="B362" s="98"/>
      <c r="C362" s="98"/>
      <c r="D362" s="98"/>
      <c r="E362" s="95"/>
      <c r="F362" s="99" t="str" cm="1">
        <f t="array" ref="F362">IFERROR(_xlfn.IFS(D362="זכר",INDEX($L$10:$V$17,MATCH(E362,$N$10:$N$17,-1),1),D362="נקבה",INDEX($L$10:$V$17,MATCH(E362,$S$10:$S$17,-1),1),D362="",""),"")</f>
        <v/>
      </c>
      <c r="G362" s="99" t="str">
        <f t="shared" si="26"/>
        <v/>
      </c>
      <c r="H362" s="99" t="e">
        <f t="shared" si="27"/>
        <v>#N/A</v>
      </c>
      <c r="I362" s="99">
        <f t="shared" si="28"/>
        <v>0</v>
      </c>
      <c r="J362" s="99" t="e">
        <f t="shared" si="29"/>
        <v>#N/A</v>
      </c>
    </row>
    <row r="363" spans="1:10" ht="13.8">
      <c r="A363" s="52"/>
      <c r="B363" s="98"/>
      <c r="C363" s="98"/>
      <c r="D363" s="98"/>
      <c r="E363" s="95"/>
      <c r="F363" s="99" t="str" cm="1">
        <f t="array" ref="F363">IFERROR(_xlfn.IFS(D363="זכר",INDEX($L$10:$V$17,MATCH(E363,$N$10:$N$17,-1),1),D363="נקבה",INDEX($L$10:$V$17,MATCH(E363,$S$10:$S$17,-1),1),D363="",""),"")</f>
        <v/>
      </c>
      <c r="G363" s="99" t="str">
        <f t="shared" si="26"/>
        <v/>
      </c>
      <c r="H363" s="99" t="e">
        <f t="shared" si="27"/>
        <v>#N/A</v>
      </c>
      <c r="I363" s="99">
        <f t="shared" si="28"/>
        <v>0</v>
      </c>
      <c r="J363" s="99" t="e">
        <f t="shared" si="29"/>
        <v>#N/A</v>
      </c>
    </row>
    <row r="364" spans="1:10" ht="13.8">
      <c r="A364" s="52"/>
      <c r="B364" s="98"/>
      <c r="C364" s="98"/>
      <c r="D364" s="98"/>
      <c r="E364" s="95"/>
      <c r="F364" s="99" t="str" cm="1">
        <f t="array" ref="F364">IFERROR(_xlfn.IFS(D364="זכר",INDEX($L$10:$V$17,MATCH(E364,$N$10:$N$17,-1),1),D364="נקבה",INDEX($L$10:$V$17,MATCH(E364,$S$10:$S$17,-1),1),D364="",""),"")</f>
        <v/>
      </c>
      <c r="G364" s="99" t="str">
        <f t="shared" si="26"/>
        <v/>
      </c>
      <c r="H364" s="99" t="e">
        <f t="shared" si="27"/>
        <v>#N/A</v>
      </c>
      <c r="I364" s="99">
        <f t="shared" si="28"/>
        <v>0</v>
      </c>
      <c r="J364" s="99" t="e">
        <f t="shared" si="29"/>
        <v>#N/A</v>
      </c>
    </row>
    <row r="365" spans="1:10" ht="13.8">
      <c r="A365" s="52"/>
      <c r="B365" s="98"/>
      <c r="C365" s="98"/>
      <c r="D365" s="98"/>
      <c r="E365" s="95"/>
      <c r="F365" s="99" t="str" cm="1">
        <f t="array" ref="F365">IFERROR(_xlfn.IFS(D365="זכר",INDEX($L$10:$V$17,MATCH(E365,$N$10:$N$17,-1),1),D365="נקבה",INDEX($L$10:$V$17,MATCH(E365,$S$10:$S$17,-1),1),D365="",""),"")</f>
        <v/>
      </c>
      <c r="G365" s="99" t="str">
        <f t="shared" si="26"/>
        <v/>
      </c>
      <c r="H365" s="99" t="e">
        <f t="shared" si="27"/>
        <v>#N/A</v>
      </c>
      <c r="I365" s="99">
        <f t="shared" si="28"/>
        <v>0</v>
      </c>
      <c r="J365" s="99" t="e">
        <f t="shared" si="29"/>
        <v>#N/A</v>
      </c>
    </row>
    <row r="366" spans="1:10" ht="13.8">
      <c r="A366" s="52"/>
      <c r="B366" s="98"/>
      <c r="C366" s="98"/>
      <c r="D366" s="98"/>
      <c r="E366" s="95"/>
      <c r="F366" s="99" t="str" cm="1">
        <f t="array" ref="F366">IFERROR(_xlfn.IFS(D366="זכר",INDEX($L$10:$V$17,MATCH(E366,$N$10:$N$17,-1),1),D366="נקבה",INDEX($L$10:$V$17,MATCH(E366,$S$10:$S$17,-1),1),D366="",""),"")</f>
        <v/>
      </c>
      <c r="G366" s="99" t="str">
        <f t="shared" si="26"/>
        <v/>
      </c>
      <c r="H366" s="99" t="e">
        <f t="shared" si="27"/>
        <v>#N/A</v>
      </c>
      <c r="I366" s="99">
        <f t="shared" si="28"/>
        <v>0</v>
      </c>
      <c r="J366" s="99" t="e">
        <f t="shared" si="29"/>
        <v>#N/A</v>
      </c>
    </row>
    <row r="367" spans="1:10" ht="13.8">
      <c r="A367" s="52"/>
      <c r="B367" s="98"/>
      <c r="C367" s="98"/>
      <c r="D367" s="98"/>
      <c r="E367" s="95"/>
      <c r="F367" s="99" t="str" cm="1">
        <f t="array" ref="F367">IFERROR(_xlfn.IFS(D367="זכר",INDEX($L$10:$V$17,MATCH(E367,$N$10:$N$17,-1),1),D367="נקבה",INDEX($L$10:$V$17,MATCH(E367,$S$10:$S$17,-1),1),D367="",""),"")</f>
        <v/>
      </c>
      <c r="G367" s="99" t="str">
        <f t="shared" si="26"/>
        <v/>
      </c>
      <c r="H367" s="99" t="e">
        <f t="shared" si="27"/>
        <v>#N/A</v>
      </c>
      <c r="I367" s="99">
        <f t="shared" si="28"/>
        <v>0</v>
      </c>
      <c r="J367" s="99" t="e">
        <f t="shared" si="29"/>
        <v>#N/A</v>
      </c>
    </row>
    <row r="368" spans="1:10" ht="13.8">
      <c r="A368" s="52"/>
      <c r="B368" s="98"/>
      <c r="C368" s="98"/>
      <c r="D368" s="98"/>
      <c r="E368" s="95"/>
      <c r="F368" s="99" t="str" cm="1">
        <f t="array" ref="F368">IFERROR(_xlfn.IFS(D368="זכר",INDEX($L$10:$V$17,MATCH(E368,$N$10:$N$17,-1),1),D368="נקבה",INDEX($L$10:$V$17,MATCH(E368,$S$10:$S$17,-1),1),D368="",""),"")</f>
        <v/>
      </c>
      <c r="G368" s="99" t="str">
        <f t="shared" si="26"/>
        <v/>
      </c>
      <c r="H368" s="99" t="e">
        <f t="shared" si="27"/>
        <v>#N/A</v>
      </c>
      <c r="I368" s="99">
        <f t="shared" si="28"/>
        <v>0</v>
      </c>
      <c r="J368" s="99" t="e">
        <f t="shared" si="29"/>
        <v>#N/A</v>
      </c>
    </row>
    <row r="369" spans="1:10" ht="13.8">
      <c r="A369" s="52"/>
      <c r="B369" s="98"/>
      <c r="C369" s="98"/>
      <c r="D369" s="98"/>
      <c r="E369" s="95"/>
      <c r="F369" s="99" t="str" cm="1">
        <f t="array" ref="F369">IFERROR(_xlfn.IFS(D369="זכר",INDEX($L$10:$V$17,MATCH(E369,$N$10:$N$17,-1),1),D369="נקבה",INDEX($L$10:$V$17,MATCH(E369,$S$10:$S$17,-1),1),D369="",""),"")</f>
        <v/>
      </c>
      <c r="G369" s="99" t="str">
        <f t="shared" si="26"/>
        <v/>
      </c>
      <c r="H369" s="99" t="e">
        <f t="shared" si="27"/>
        <v>#N/A</v>
      </c>
      <c r="I369" s="99">
        <f t="shared" si="28"/>
        <v>0</v>
      </c>
      <c r="J369" s="99" t="e">
        <f t="shared" si="29"/>
        <v>#N/A</v>
      </c>
    </row>
    <row r="370" spans="1:10" ht="13.8">
      <c r="A370" s="52"/>
      <c r="B370" s="98"/>
      <c r="C370" s="98"/>
      <c r="D370" s="98"/>
      <c r="E370" s="95"/>
      <c r="F370" s="99" t="str" cm="1">
        <f t="array" ref="F370">IFERROR(_xlfn.IFS(D370="זכר",INDEX($L$10:$V$17,MATCH(E370,$N$10:$N$17,-1),1),D370="נקבה",INDEX($L$10:$V$17,MATCH(E370,$S$10:$S$17,-1),1),D370="",""),"")</f>
        <v/>
      </c>
      <c r="G370" s="99" t="str">
        <f t="shared" si="26"/>
        <v/>
      </c>
      <c r="H370" s="99" t="e">
        <f t="shared" si="27"/>
        <v>#N/A</v>
      </c>
      <c r="I370" s="99">
        <f t="shared" si="28"/>
        <v>0</v>
      </c>
      <c r="J370" s="99" t="e">
        <f t="shared" si="29"/>
        <v>#N/A</v>
      </c>
    </row>
    <row r="371" spans="1:10" ht="13.8">
      <c r="A371" s="52"/>
      <c r="B371" s="98"/>
      <c r="C371" s="98"/>
      <c r="D371" s="98"/>
      <c r="E371" s="95"/>
      <c r="F371" s="99" t="str" cm="1">
        <f t="array" ref="F371">IFERROR(_xlfn.IFS(D371="זכר",INDEX($L$10:$V$17,MATCH(E371,$N$10:$N$17,-1),1),D371="נקבה",INDEX($L$10:$V$17,MATCH(E371,$S$10:$S$17,-1),1),D371="",""),"")</f>
        <v/>
      </c>
      <c r="G371" s="99" t="str">
        <f t="shared" si="26"/>
        <v/>
      </c>
      <c r="H371" s="99" t="e">
        <f t="shared" si="27"/>
        <v>#N/A</v>
      </c>
      <c r="I371" s="99">
        <f t="shared" si="28"/>
        <v>0</v>
      </c>
      <c r="J371" s="99" t="e">
        <f t="shared" si="29"/>
        <v>#N/A</v>
      </c>
    </row>
    <row r="372" spans="1:10" ht="13.8">
      <c r="A372" s="52"/>
      <c r="B372" s="98"/>
      <c r="C372" s="98"/>
      <c r="D372" s="98"/>
      <c r="E372" s="95"/>
      <c r="F372" s="99" t="str" cm="1">
        <f t="array" ref="F372">IFERROR(_xlfn.IFS(D372="זכר",INDEX($L$10:$V$17,MATCH(E372,$N$10:$N$17,-1),1),D372="נקבה",INDEX($L$10:$V$17,MATCH(E372,$S$10:$S$17,-1),1),D372="",""),"")</f>
        <v/>
      </c>
      <c r="G372" s="99" t="str">
        <f t="shared" si="26"/>
        <v/>
      </c>
      <c r="H372" s="99" t="e">
        <f t="shared" si="27"/>
        <v>#N/A</v>
      </c>
      <c r="I372" s="99">
        <f t="shared" si="28"/>
        <v>0</v>
      </c>
      <c r="J372" s="99" t="e">
        <f t="shared" si="29"/>
        <v>#N/A</v>
      </c>
    </row>
    <row r="373" spans="1:10" ht="13.8">
      <c r="A373" s="52"/>
      <c r="B373" s="98"/>
      <c r="C373" s="98"/>
      <c r="D373" s="98"/>
      <c r="E373" s="95"/>
      <c r="F373" s="99" t="str" cm="1">
        <f t="array" ref="F373">IFERROR(_xlfn.IFS(D373="זכר",INDEX($L$10:$V$17,MATCH(E373,$N$10:$N$17,-1),1),D373="נקבה",INDEX($L$10:$V$17,MATCH(E373,$S$10:$S$17,-1),1),D373="",""),"")</f>
        <v/>
      </c>
      <c r="G373" s="99" t="str">
        <f t="shared" si="26"/>
        <v/>
      </c>
      <c r="H373" s="99" t="e">
        <f t="shared" si="27"/>
        <v>#N/A</v>
      </c>
      <c r="I373" s="99">
        <f t="shared" si="28"/>
        <v>0</v>
      </c>
      <c r="J373" s="99" t="e">
        <f t="shared" si="29"/>
        <v>#N/A</v>
      </c>
    </row>
    <row r="374" spans="1:10" ht="13.8">
      <c r="A374" s="52"/>
      <c r="B374" s="98"/>
      <c r="C374" s="98"/>
      <c r="D374" s="98"/>
      <c r="E374" s="95"/>
      <c r="F374" s="99" t="str" cm="1">
        <f t="array" ref="F374">IFERROR(_xlfn.IFS(D374="זכר",INDEX($L$10:$V$17,MATCH(E374,$N$10:$N$17,-1),1),D374="נקבה",INDEX($L$10:$V$17,MATCH(E374,$S$10:$S$17,-1),1),D374="",""),"")</f>
        <v/>
      </c>
      <c r="G374" s="99" t="str">
        <f t="shared" si="26"/>
        <v/>
      </c>
      <c r="H374" s="99" t="e">
        <f t="shared" si="27"/>
        <v>#N/A</v>
      </c>
      <c r="I374" s="99">
        <f t="shared" si="28"/>
        <v>0</v>
      </c>
      <c r="J374" s="99" t="e">
        <f t="shared" si="29"/>
        <v>#N/A</v>
      </c>
    </row>
    <row r="375" spans="1:10" ht="13.8">
      <c r="A375" s="52"/>
      <c r="B375" s="98"/>
      <c r="C375" s="98"/>
      <c r="D375" s="98"/>
      <c r="E375" s="95"/>
      <c r="F375" s="99" t="str" cm="1">
        <f t="array" ref="F375">IFERROR(_xlfn.IFS(D375="זכר",INDEX($L$10:$V$17,MATCH(E375,$N$10:$N$17,-1),1),D375="נקבה",INDEX($L$10:$V$17,MATCH(E375,$S$10:$S$17,-1),1),D375="",""),"")</f>
        <v/>
      </c>
      <c r="G375" s="99" t="str">
        <f t="shared" si="26"/>
        <v/>
      </c>
      <c r="H375" s="99" t="e">
        <f t="shared" si="27"/>
        <v>#N/A</v>
      </c>
      <c r="I375" s="99">
        <f t="shared" si="28"/>
        <v>0</v>
      </c>
      <c r="J375" s="99" t="e">
        <f t="shared" si="29"/>
        <v>#N/A</v>
      </c>
    </row>
    <row r="376" spans="1:10" ht="13.8">
      <c r="A376" s="52"/>
      <c r="B376" s="98"/>
      <c r="C376" s="98"/>
      <c r="D376" s="98"/>
      <c r="E376" s="95"/>
      <c r="F376" s="99" t="str" cm="1">
        <f t="array" ref="F376">IFERROR(_xlfn.IFS(D376="זכר",INDEX($L$10:$V$17,MATCH(E376,$N$10:$N$17,-1),1),D376="נקבה",INDEX($L$10:$V$17,MATCH(E376,$S$10:$S$17,-1),1),D376="",""),"")</f>
        <v/>
      </c>
      <c r="G376" s="99" t="str">
        <f t="shared" si="26"/>
        <v/>
      </c>
      <c r="H376" s="99" t="e">
        <f t="shared" si="27"/>
        <v>#N/A</v>
      </c>
      <c r="I376" s="99">
        <f t="shared" si="28"/>
        <v>0</v>
      </c>
      <c r="J376" s="99" t="e">
        <f t="shared" si="29"/>
        <v>#N/A</v>
      </c>
    </row>
    <row r="377" spans="1:10" ht="13.8">
      <c r="A377" s="52"/>
      <c r="B377" s="98"/>
      <c r="C377" s="98"/>
      <c r="D377" s="98"/>
      <c r="E377" s="95"/>
      <c r="F377" s="99" t="str" cm="1">
        <f t="array" ref="F377">IFERROR(_xlfn.IFS(D377="זכר",INDEX($L$10:$V$17,MATCH(E377,$N$10:$N$17,-1),1),D377="נקבה",INDEX($L$10:$V$17,MATCH(E377,$S$10:$S$17,-1),1),D377="",""),"")</f>
        <v/>
      </c>
      <c r="G377" s="99" t="str">
        <f t="shared" si="26"/>
        <v/>
      </c>
      <c r="H377" s="99" t="e">
        <f t="shared" si="27"/>
        <v>#N/A</v>
      </c>
      <c r="I377" s="99">
        <f t="shared" si="28"/>
        <v>0</v>
      </c>
      <c r="J377" s="99" t="e">
        <f t="shared" si="29"/>
        <v>#N/A</v>
      </c>
    </row>
    <row r="378" spans="1:10" ht="13.8">
      <c r="A378" s="52"/>
      <c r="B378" s="98"/>
      <c r="C378" s="98"/>
      <c r="D378" s="98"/>
      <c r="E378" s="95"/>
      <c r="F378" s="99" t="str" cm="1">
        <f t="array" ref="F378">IFERROR(_xlfn.IFS(D378="זכר",INDEX($L$10:$V$17,MATCH(E378,$N$10:$N$17,-1),1),D378="נקבה",INDEX($L$10:$V$17,MATCH(E378,$S$10:$S$17,-1),1),D378="",""),"")</f>
        <v/>
      </c>
      <c r="G378" s="99" t="str">
        <f t="shared" si="26"/>
        <v/>
      </c>
      <c r="H378" s="99" t="e">
        <f t="shared" si="27"/>
        <v>#N/A</v>
      </c>
      <c r="I378" s="99">
        <f t="shared" si="28"/>
        <v>0</v>
      </c>
      <c r="J378" s="99" t="e">
        <f t="shared" si="29"/>
        <v>#N/A</v>
      </c>
    </row>
    <row r="379" spans="1:10" ht="13.8">
      <c r="A379" s="52"/>
      <c r="B379" s="98"/>
      <c r="C379" s="98"/>
      <c r="D379" s="98"/>
      <c r="E379" s="95"/>
      <c r="F379" s="99" t="str" cm="1">
        <f t="array" ref="F379">IFERROR(_xlfn.IFS(D379="זכר",INDEX($L$10:$V$17,MATCH(E379,$N$10:$N$17,-1),1),D379="נקבה",INDEX($L$10:$V$17,MATCH(E379,$S$10:$S$17,-1),1),D379="",""),"")</f>
        <v/>
      </c>
      <c r="G379" s="99" t="str">
        <f t="shared" si="26"/>
        <v/>
      </c>
      <c r="H379" s="99" t="e">
        <f t="shared" si="27"/>
        <v>#N/A</v>
      </c>
      <c r="I379" s="99">
        <f t="shared" si="28"/>
        <v>0</v>
      </c>
      <c r="J379" s="99" t="e">
        <f t="shared" si="29"/>
        <v>#N/A</v>
      </c>
    </row>
    <row r="380" spans="1:10" ht="13.8">
      <c r="A380" s="52"/>
      <c r="B380" s="98"/>
      <c r="C380" s="98"/>
      <c r="D380" s="98"/>
      <c r="E380" s="95"/>
      <c r="F380" s="99" t="str" cm="1">
        <f t="array" ref="F380">IFERROR(_xlfn.IFS(D380="זכר",INDEX($L$10:$V$17,MATCH(E380,$N$10:$N$17,-1),1),D380="נקבה",INDEX($L$10:$V$17,MATCH(E380,$S$10:$S$17,-1),1),D380="",""),"")</f>
        <v/>
      </c>
      <c r="G380" s="99" t="str">
        <f t="shared" si="26"/>
        <v/>
      </c>
      <c r="H380" s="99" t="e">
        <f t="shared" si="27"/>
        <v>#N/A</v>
      </c>
      <c r="I380" s="99">
        <f t="shared" si="28"/>
        <v>0</v>
      </c>
      <c r="J380" s="99" t="e">
        <f t="shared" si="29"/>
        <v>#N/A</v>
      </c>
    </row>
    <row r="381" spans="1:10" ht="13.8">
      <c r="A381" s="52"/>
      <c r="B381" s="98"/>
      <c r="C381" s="98"/>
      <c r="D381" s="98"/>
      <c r="E381" s="95"/>
      <c r="F381" s="99" t="str" cm="1">
        <f t="array" ref="F381">IFERROR(_xlfn.IFS(D381="זכר",INDEX($L$10:$V$17,MATCH(E381,$N$10:$N$17,-1),1),D381="נקבה",INDEX($L$10:$V$17,MATCH(E381,$S$10:$S$17,-1),1),D381="",""),"")</f>
        <v/>
      </c>
      <c r="G381" s="99" t="str">
        <f t="shared" si="26"/>
        <v/>
      </c>
      <c r="H381" s="99" t="e">
        <f t="shared" si="27"/>
        <v>#N/A</v>
      </c>
      <c r="I381" s="99">
        <f t="shared" si="28"/>
        <v>0</v>
      </c>
      <c r="J381" s="99" t="e">
        <f t="shared" si="29"/>
        <v>#N/A</v>
      </c>
    </row>
    <row r="382" spans="1:10" ht="13.8">
      <c r="A382" s="52"/>
      <c r="B382" s="98"/>
      <c r="C382" s="98"/>
      <c r="D382" s="98"/>
      <c r="E382" s="95"/>
      <c r="F382" s="99" t="str" cm="1">
        <f t="array" ref="F382">IFERROR(_xlfn.IFS(D382="זכר",INDEX($L$10:$V$17,MATCH(E382,$N$10:$N$17,-1),1),D382="נקבה",INDEX($L$10:$V$17,MATCH(E382,$S$10:$S$17,-1),1),D382="",""),"")</f>
        <v/>
      </c>
      <c r="G382" s="99" t="str">
        <f t="shared" si="26"/>
        <v/>
      </c>
      <c r="H382" s="99" t="e">
        <f t="shared" si="27"/>
        <v>#N/A</v>
      </c>
      <c r="I382" s="99">
        <f t="shared" si="28"/>
        <v>0</v>
      </c>
      <c r="J382" s="99" t="e">
        <f t="shared" si="29"/>
        <v>#N/A</v>
      </c>
    </row>
    <row r="383" spans="1:10" ht="13.8">
      <c r="A383" s="52"/>
      <c r="B383" s="98"/>
      <c r="C383" s="98"/>
      <c r="D383" s="98"/>
      <c r="E383" s="95"/>
      <c r="F383" s="99" t="str" cm="1">
        <f t="array" ref="F383">IFERROR(_xlfn.IFS(D383="זכר",INDEX($L$10:$V$17,MATCH(E383,$N$10:$N$17,-1),1),D383="נקבה",INDEX($L$10:$V$17,MATCH(E383,$S$10:$S$17,-1),1),D383="",""),"")</f>
        <v/>
      </c>
      <c r="G383" s="99" t="str">
        <f t="shared" si="26"/>
        <v/>
      </c>
      <c r="H383" s="99" t="e">
        <f t="shared" si="27"/>
        <v>#N/A</v>
      </c>
      <c r="I383" s="99">
        <f t="shared" si="28"/>
        <v>0</v>
      </c>
      <c r="J383" s="99" t="e">
        <f t="shared" si="29"/>
        <v>#N/A</v>
      </c>
    </row>
    <row r="384" spans="1:10" ht="13.8">
      <c r="A384" s="52"/>
      <c r="B384" s="98"/>
      <c r="C384" s="98"/>
      <c r="D384" s="98"/>
      <c r="E384" s="95"/>
      <c r="F384" s="99" t="str" cm="1">
        <f t="array" ref="F384">IFERROR(_xlfn.IFS(D384="זכר",INDEX($L$10:$V$17,MATCH(E384,$N$10:$N$17,-1),1),D384="נקבה",INDEX($L$10:$V$17,MATCH(E384,$S$10:$S$17,-1),1),D384="",""),"")</f>
        <v/>
      </c>
      <c r="G384" s="99" t="str">
        <f t="shared" si="26"/>
        <v/>
      </c>
      <c r="H384" s="99" t="e">
        <f t="shared" si="27"/>
        <v>#N/A</v>
      </c>
      <c r="I384" s="99">
        <f t="shared" si="28"/>
        <v>0</v>
      </c>
      <c r="J384" s="99" t="e">
        <f t="shared" si="29"/>
        <v>#N/A</v>
      </c>
    </row>
    <row r="385" spans="1:10" ht="13.8">
      <c r="A385" s="52"/>
      <c r="B385" s="98"/>
      <c r="C385" s="98"/>
      <c r="D385" s="98"/>
      <c r="E385" s="95"/>
      <c r="F385" s="99" t="str" cm="1">
        <f t="array" ref="F385">IFERROR(_xlfn.IFS(D385="זכר",INDEX($L$10:$V$17,MATCH(E385,$N$10:$N$17,-1),1),D385="נקבה",INDEX($L$10:$V$17,MATCH(E385,$S$10:$S$17,-1),1),D385="",""),"")</f>
        <v/>
      </c>
      <c r="G385" s="99" t="str">
        <f t="shared" si="26"/>
        <v/>
      </c>
      <c r="H385" s="99" t="e">
        <f t="shared" si="27"/>
        <v>#N/A</v>
      </c>
      <c r="I385" s="99">
        <f t="shared" si="28"/>
        <v>0</v>
      </c>
      <c r="J385" s="99" t="e">
        <f t="shared" si="29"/>
        <v>#N/A</v>
      </c>
    </row>
    <row r="386" spans="1:10" ht="13.8">
      <c r="A386" s="52"/>
      <c r="B386" s="98"/>
      <c r="C386" s="98"/>
      <c r="D386" s="98"/>
      <c r="E386" s="95"/>
      <c r="F386" s="99" t="str" cm="1">
        <f t="array" ref="F386">IFERROR(_xlfn.IFS(D386="זכר",INDEX($L$10:$V$17,MATCH(E386,$N$10:$N$17,-1),1),D386="נקבה",INDEX($L$10:$V$17,MATCH(E386,$S$10:$S$17,-1),1),D386="",""),"")</f>
        <v/>
      </c>
      <c r="G386" s="99" t="str">
        <f t="shared" si="26"/>
        <v/>
      </c>
      <c r="H386" s="99" t="e">
        <f t="shared" si="27"/>
        <v>#N/A</v>
      </c>
      <c r="I386" s="99">
        <f t="shared" si="28"/>
        <v>0</v>
      </c>
      <c r="J386" s="99" t="e">
        <f t="shared" si="29"/>
        <v>#N/A</v>
      </c>
    </row>
    <row r="387" spans="1:10" ht="13.8">
      <c r="A387" s="52"/>
      <c r="B387" s="98"/>
      <c r="C387" s="98"/>
      <c r="D387" s="98"/>
      <c r="E387" s="95"/>
      <c r="F387" s="99" t="str" cm="1">
        <f t="array" ref="F387">IFERROR(_xlfn.IFS(D387="זכר",INDEX($L$10:$V$17,MATCH(E387,$N$10:$N$17,-1),1),D387="נקבה",INDEX($L$10:$V$17,MATCH(E387,$S$10:$S$17,-1),1),D387="",""),"")</f>
        <v/>
      </c>
      <c r="G387" s="99" t="str">
        <f t="shared" si="26"/>
        <v/>
      </c>
      <c r="H387" s="99" t="e">
        <f t="shared" si="27"/>
        <v>#N/A</v>
      </c>
      <c r="I387" s="99">
        <f t="shared" si="28"/>
        <v>0</v>
      </c>
      <c r="J387" s="99" t="e">
        <f t="shared" si="29"/>
        <v>#N/A</v>
      </c>
    </row>
    <row r="388" spans="1:10" ht="13.8">
      <c r="A388" s="52"/>
      <c r="B388" s="98"/>
      <c r="C388" s="98"/>
      <c r="D388" s="98"/>
      <c r="E388" s="95"/>
      <c r="F388" s="99" t="str" cm="1">
        <f t="array" ref="F388">IFERROR(_xlfn.IFS(D388="זכר",INDEX($L$10:$V$17,MATCH(E388,$N$10:$N$17,-1),1),D388="נקבה",INDEX($L$10:$V$17,MATCH(E388,$S$10:$S$17,-1),1),D388="",""),"")</f>
        <v/>
      </c>
      <c r="G388" s="99" t="str">
        <f t="shared" si="26"/>
        <v/>
      </c>
      <c r="H388" s="99" t="e">
        <f t="shared" si="27"/>
        <v>#N/A</v>
      </c>
      <c r="I388" s="99">
        <f t="shared" si="28"/>
        <v>0</v>
      </c>
      <c r="J388" s="99" t="e">
        <f t="shared" si="29"/>
        <v>#N/A</v>
      </c>
    </row>
    <row r="389" spans="1:10" ht="13.8">
      <c r="A389" s="52"/>
      <c r="B389" s="98"/>
      <c r="C389" s="98"/>
      <c r="D389" s="98"/>
      <c r="E389" s="95"/>
      <c r="F389" s="99" t="str" cm="1">
        <f t="array" ref="F389">IFERROR(_xlfn.IFS(D389="זכר",INDEX($L$10:$V$17,MATCH(E389,$N$10:$N$17,-1),1),D389="נקבה",INDEX($L$10:$V$17,MATCH(E389,$S$10:$S$17,-1),1),D389="",""),"")</f>
        <v/>
      </c>
      <c r="G389" s="99" t="str">
        <f t="shared" si="26"/>
        <v/>
      </c>
      <c r="H389" s="99" t="e">
        <f t="shared" si="27"/>
        <v>#N/A</v>
      </c>
      <c r="I389" s="99">
        <f t="shared" si="28"/>
        <v>0</v>
      </c>
      <c r="J389" s="99" t="e">
        <f t="shared" si="29"/>
        <v>#N/A</v>
      </c>
    </row>
    <row r="390" spans="1:10" ht="13.8">
      <c r="A390" s="52"/>
      <c r="B390" s="98"/>
      <c r="C390" s="98"/>
      <c r="D390" s="98"/>
      <c r="E390" s="95"/>
      <c r="F390" s="99" t="str" cm="1">
        <f t="array" ref="F390">IFERROR(_xlfn.IFS(D390="זכר",INDEX($L$10:$V$17,MATCH(E390,$N$10:$N$17,-1),1),D390="נקבה",INDEX($L$10:$V$17,MATCH(E390,$S$10:$S$17,-1),1),D390="",""),"")</f>
        <v/>
      </c>
      <c r="G390" s="99" t="str">
        <f t="shared" si="26"/>
        <v/>
      </c>
      <c r="H390" s="99" t="e">
        <f t="shared" si="27"/>
        <v>#N/A</v>
      </c>
      <c r="I390" s="99">
        <f t="shared" si="28"/>
        <v>0</v>
      </c>
      <c r="J390" s="99" t="e">
        <f t="shared" si="29"/>
        <v>#N/A</v>
      </c>
    </row>
    <row r="391" spans="1:10" ht="13.8">
      <c r="A391" s="52"/>
      <c r="B391" s="98"/>
      <c r="C391" s="98"/>
      <c r="D391" s="98"/>
      <c r="E391" s="95"/>
      <c r="F391" s="99" t="str" cm="1">
        <f t="array" ref="F391">IFERROR(_xlfn.IFS(D391="זכר",INDEX($L$10:$V$17,MATCH(E391,$N$10:$N$17,-1),1),D391="נקבה",INDEX($L$10:$V$17,MATCH(E391,$S$10:$S$17,-1),1),D391="",""),"")</f>
        <v/>
      </c>
      <c r="G391" s="99" t="str">
        <f t="shared" si="26"/>
        <v/>
      </c>
      <c r="H391" s="99" t="e">
        <f t="shared" si="27"/>
        <v>#N/A</v>
      </c>
      <c r="I391" s="99">
        <f t="shared" si="28"/>
        <v>0</v>
      </c>
      <c r="J391" s="99" t="e">
        <f t="shared" si="29"/>
        <v>#N/A</v>
      </c>
    </row>
    <row r="392" spans="1:10" ht="13.8">
      <c r="A392" s="52"/>
      <c r="B392" s="98"/>
      <c r="C392" s="98"/>
      <c r="D392" s="98"/>
      <c r="E392" s="95"/>
      <c r="F392" s="99" t="str" cm="1">
        <f t="array" ref="F392">IFERROR(_xlfn.IFS(D392="זכר",INDEX($L$10:$V$17,MATCH(E392,$N$10:$N$17,-1),1),D392="נקבה",INDEX($L$10:$V$17,MATCH(E392,$S$10:$S$17,-1),1),D392="",""),"")</f>
        <v/>
      </c>
      <c r="G392" s="99" t="str">
        <f t="shared" si="26"/>
        <v/>
      </c>
      <c r="H392" s="99" t="e">
        <f t="shared" si="27"/>
        <v>#N/A</v>
      </c>
      <c r="I392" s="99">
        <f t="shared" si="28"/>
        <v>0</v>
      </c>
      <c r="J392" s="99" t="e">
        <f t="shared" si="29"/>
        <v>#N/A</v>
      </c>
    </row>
    <row r="393" spans="1:10" ht="13.8">
      <c r="A393" s="52"/>
      <c r="B393" s="98"/>
      <c r="C393" s="98"/>
      <c r="D393" s="98"/>
      <c r="E393" s="95"/>
      <c r="F393" s="99" t="str" cm="1">
        <f t="array" ref="F393">IFERROR(_xlfn.IFS(D393="זכר",INDEX($L$10:$V$17,MATCH(E393,$N$10:$N$17,-1),1),D393="נקבה",INDEX($L$10:$V$17,MATCH(E393,$S$10:$S$17,-1),1),D393="",""),"")</f>
        <v/>
      </c>
      <c r="G393" s="99" t="str">
        <f t="shared" ref="G393:G450" si="30">IF(D393="זכר",VLOOKUP(F393,$L$20:$M$27,2,0),IF(D393="נקבה",VLOOKUP(F393,$L$29:$M$36,2,0),""))</f>
        <v/>
      </c>
      <c r="H393" s="99" t="e">
        <f t="shared" ref="H393:H450" si="31">VLOOKUP(F393,$O$19:$P$26,2)</f>
        <v>#N/A</v>
      </c>
      <c r="I393" s="99">
        <f t="shared" ref="I393:I450" si="32">IF(D393="נקבה",H393*1.5,0)</f>
        <v>0</v>
      </c>
      <c r="J393" s="99" t="e">
        <f t="shared" ref="J393:J450" si="33">I393+H393</f>
        <v>#N/A</v>
      </c>
    </row>
    <row r="394" spans="1:10" ht="13.8">
      <c r="A394" s="52"/>
      <c r="B394" s="98"/>
      <c r="C394" s="98"/>
      <c r="D394" s="98"/>
      <c r="E394" s="95"/>
      <c r="F394" s="99" t="str" cm="1">
        <f t="array" ref="F394">IFERROR(_xlfn.IFS(D394="זכר",INDEX($L$10:$V$17,MATCH(E394,$N$10:$N$17,-1),1),D394="נקבה",INDEX($L$10:$V$17,MATCH(E394,$S$10:$S$17,-1),1),D394="",""),"")</f>
        <v/>
      </c>
      <c r="G394" s="99" t="str">
        <f t="shared" si="30"/>
        <v/>
      </c>
      <c r="H394" s="99" t="e">
        <f t="shared" si="31"/>
        <v>#N/A</v>
      </c>
      <c r="I394" s="99">
        <f t="shared" si="32"/>
        <v>0</v>
      </c>
      <c r="J394" s="99" t="e">
        <f t="shared" si="33"/>
        <v>#N/A</v>
      </c>
    </row>
    <row r="395" spans="1:10" ht="13.8">
      <c r="A395" s="52"/>
      <c r="B395" s="98"/>
      <c r="C395" s="98"/>
      <c r="D395" s="98"/>
      <c r="E395" s="95"/>
      <c r="F395" s="99" t="str" cm="1">
        <f t="array" ref="F395">IFERROR(_xlfn.IFS(D395="זכר",INDEX($L$10:$V$17,MATCH(E395,$N$10:$N$17,-1),1),D395="נקבה",INDEX($L$10:$V$17,MATCH(E395,$S$10:$S$17,-1),1),D395="",""),"")</f>
        <v/>
      </c>
      <c r="G395" s="99" t="str">
        <f t="shared" si="30"/>
        <v/>
      </c>
      <c r="H395" s="99" t="e">
        <f t="shared" si="31"/>
        <v>#N/A</v>
      </c>
      <c r="I395" s="99">
        <f t="shared" si="32"/>
        <v>0</v>
      </c>
      <c r="J395" s="99" t="e">
        <f t="shared" si="33"/>
        <v>#N/A</v>
      </c>
    </row>
    <row r="396" spans="1:10" ht="13.8">
      <c r="A396" s="52"/>
      <c r="B396" s="98"/>
      <c r="C396" s="98"/>
      <c r="D396" s="98"/>
      <c r="E396" s="95"/>
      <c r="F396" s="99" t="str" cm="1">
        <f t="array" ref="F396">IFERROR(_xlfn.IFS(D396="זכר",INDEX($L$10:$V$17,MATCH(E396,$N$10:$N$17,-1),1),D396="נקבה",INDEX($L$10:$V$17,MATCH(E396,$S$10:$S$17,-1),1),D396="",""),"")</f>
        <v/>
      </c>
      <c r="G396" s="99" t="str">
        <f t="shared" si="30"/>
        <v/>
      </c>
      <c r="H396" s="99" t="e">
        <f t="shared" si="31"/>
        <v>#N/A</v>
      </c>
      <c r="I396" s="99">
        <f t="shared" si="32"/>
        <v>0</v>
      </c>
      <c r="J396" s="99" t="e">
        <f t="shared" si="33"/>
        <v>#N/A</v>
      </c>
    </row>
    <row r="397" spans="1:10" ht="13.8">
      <c r="A397" s="52"/>
      <c r="B397" s="98"/>
      <c r="C397" s="98"/>
      <c r="D397" s="98"/>
      <c r="E397" s="95"/>
      <c r="F397" s="99" t="str" cm="1">
        <f t="array" ref="F397">IFERROR(_xlfn.IFS(D397="זכר",INDEX($L$10:$V$17,MATCH(E397,$N$10:$N$17,-1),1),D397="נקבה",INDEX($L$10:$V$17,MATCH(E397,$S$10:$S$17,-1),1),D397="",""),"")</f>
        <v/>
      </c>
      <c r="G397" s="99" t="str">
        <f t="shared" si="30"/>
        <v/>
      </c>
      <c r="H397" s="99" t="e">
        <f t="shared" si="31"/>
        <v>#N/A</v>
      </c>
      <c r="I397" s="99">
        <f t="shared" si="32"/>
        <v>0</v>
      </c>
      <c r="J397" s="99" t="e">
        <f t="shared" si="33"/>
        <v>#N/A</v>
      </c>
    </row>
    <row r="398" spans="1:10" ht="13.8">
      <c r="A398" s="52"/>
      <c r="B398" s="98"/>
      <c r="C398" s="98"/>
      <c r="D398" s="98"/>
      <c r="E398" s="95"/>
      <c r="F398" s="99" t="str" cm="1">
        <f t="array" ref="F398">IFERROR(_xlfn.IFS(D398="זכר",INDEX($L$10:$V$17,MATCH(E398,$N$10:$N$17,-1),1),D398="נקבה",INDEX($L$10:$V$17,MATCH(E398,$S$10:$S$17,-1),1),D398="",""),"")</f>
        <v/>
      </c>
      <c r="G398" s="99" t="str">
        <f t="shared" si="30"/>
        <v/>
      </c>
      <c r="H398" s="99" t="e">
        <f t="shared" si="31"/>
        <v>#N/A</v>
      </c>
      <c r="I398" s="99">
        <f t="shared" si="32"/>
        <v>0</v>
      </c>
      <c r="J398" s="99" t="e">
        <f t="shared" si="33"/>
        <v>#N/A</v>
      </c>
    </row>
    <row r="399" spans="1:10" ht="13.8">
      <c r="A399" s="52"/>
      <c r="B399" s="98"/>
      <c r="C399" s="98"/>
      <c r="D399" s="98"/>
      <c r="E399" s="95"/>
      <c r="F399" s="99" t="str" cm="1">
        <f t="array" ref="F399">IFERROR(_xlfn.IFS(D399="זכר",INDEX($L$10:$V$17,MATCH(E399,$N$10:$N$17,-1),1),D399="נקבה",INDEX($L$10:$V$17,MATCH(E399,$S$10:$S$17,-1),1),D399="",""),"")</f>
        <v/>
      </c>
      <c r="G399" s="99" t="str">
        <f t="shared" si="30"/>
        <v/>
      </c>
      <c r="H399" s="99" t="e">
        <f t="shared" si="31"/>
        <v>#N/A</v>
      </c>
      <c r="I399" s="99">
        <f t="shared" si="32"/>
        <v>0</v>
      </c>
      <c r="J399" s="99" t="e">
        <f t="shared" si="33"/>
        <v>#N/A</v>
      </c>
    </row>
    <row r="400" spans="1:10" ht="13.8">
      <c r="A400" s="52"/>
      <c r="B400" s="98"/>
      <c r="C400" s="98"/>
      <c r="D400" s="98"/>
      <c r="E400" s="95"/>
      <c r="F400" s="99" t="str" cm="1">
        <f t="array" ref="F400">IFERROR(_xlfn.IFS(D400="זכר",INDEX($L$10:$V$17,MATCH(E400,$N$10:$N$17,-1),1),D400="נקבה",INDEX($L$10:$V$17,MATCH(E400,$S$10:$S$17,-1),1),D400="",""),"")</f>
        <v/>
      </c>
      <c r="G400" s="99" t="str">
        <f t="shared" si="30"/>
        <v/>
      </c>
      <c r="H400" s="99" t="e">
        <f t="shared" si="31"/>
        <v>#N/A</v>
      </c>
      <c r="I400" s="99">
        <f t="shared" si="32"/>
        <v>0</v>
      </c>
      <c r="J400" s="99" t="e">
        <f t="shared" si="33"/>
        <v>#N/A</v>
      </c>
    </row>
    <row r="401" spans="1:10" ht="13.8">
      <c r="A401" s="52"/>
      <c r="B401" s="98"/>
      <c r="C401" s="98"/>
      <c r="D401" s="98"/>
      <c r="E401" s="95"/>
      <c r="F401" s="99" t="str" cm="1">
        <f t="array" ref="F401">IFERROR(_xlfn.IFS(D401="זכר",INDEX($L$10:$V$17,MATCH(E401,$N$10:$N$17,-1),1),D401="נקבה",INDEX($L$10:$V$17,MATCH(E401,$S$10:$S$17,-1),1),D401="",""),"")</f>
        <v/>
      </c>
      <c r="G401" s="99" t="str">
        <f t="shared" si="30"/>
        <v/>
      </c>
      <c r="H401" s="99" t="e">
        <f t="shared" si="31"/>
        <v>#N/A</v>
      </c>
      <c r="I401" s="99">
        <f t="shared" si="32"/>
        <v>0</v>
      </c>
      <c r="J401" s="99" t="e">
        <f t="shared" si="33"/>
        <v>#N/A</v>
      </c>
    </row>
    <row r="402" spans="1:10" ht="13.8">
      <c r="A402" s="52"/>
      <c r="B402" s="98"/>
      <c r="C402" s="98"/>
      <c r="D402" s="98"/>
      <c r="E402" s="95"/>
      <c r="F402" s="99" t="str" cm="1">
        <f t="array" ref="F402">IFERROR(_xlfn.IFS(D402="זכר",INDEX($L$10:$V$17,MATCH(E402,$N$10:$N$17,-1),1),D402="נקבה",INDEX($L$10:$V$17,MATCH(E402,$S$10:$S$17,-1),1),D402="",""),"")</f>
        <v/>
      </c>
      <c r="G402" s="99" t="str">
        <f t="shared" si="30"/>
        <v/>
      </c>
      <c r="H402" s="99" t="e">
        <f t="shared" si="31"/>
        <v>#N/A</v>
      </c>
      <c r="I402" s="99">
        <f t="shared" si="32"/>
        <v>0</v>
      </c>
      <c r="J402" s="99" t="e">
        <f t="shared" si="33"/>
        <v>#N/A</v>
      </c>
    </row>
    <row r="403" spans="1:10" ht="13.8">
      <c r="A403" s="52"/>
      <c r="B403" s="98"/>
      <c r="C403" s="98"/>
      <c r="D403" s="98"/>
      <c r="E403" s="95"/>
      <c r="F403" s="99" t="str" cm="1">
        <f t="array" ref="F403">IFERROR(_xlfn.IFS(D403="זכר",INDEX($L$10:$V$17,MATCH(E403,$N$10:$N$17,-1),1),D403="נקבה",INDEX($L$10:$V$17,MATCH(E403,$S$10:$S$17,-1),1),D403="",""),"")</f>
        <v/>
      </c>
      <c r="G403" s="99" t="str">
        <f t="shared" si="30"/>
        <v/>
      </c>
      <c r="H403" s="99" t="e">
        <f t="shared" si="31"/>
        <v>#N/A</v>
      </c>
      <c r="I403" s="99">
        <f t="shared" si="32"/>
        <v>0</v>
      </c>
      <c r="J403" s="99" t="e">
        <f t="shared" si="33"/>
        <v>#N/A</v>
      </c>
    </row>
    <row r="404" spans="1:10" ht="13.8">
      <c r="A404" s="52"/>
      <c r="B404" s="98"/>
      <c r="C404" s="98"/>
      <c r="D404" s="98"/>
      <c r="E404" s="95"/>
      <c r="F404" s="99" t="str" cm="1">
        <f t="array" ref="F404">IFERROR(_xlfn.IFS(D404="זכר",INDEX($L$10:$V$17,MATCH(E404,$N$10:$N$17,-1),1),D404="נקבה",INDEX($L$10:$V$17,MATCH(E404,$S$10:$S$17,-1),1),D404="",""),"")</f>
        <v/>
      </c>
      <c r="G404" s="99" t="str">
        <f t="shared" si="30"/>
        <v/>
      </c>
      <c r="H404" s="99" t="e">
        <f t="shared" si="31"/>
        <v>#N/A</v>
      </c>
      <c r="I404" s="99">
        <f t="shared" si="32"/>
        <v>0</v>
      </c>
      <c r="J404" s="99" t="e">
        <f t="shared" si="33"/>
        <v>#N/A</v>
      </c>
    </row>
    <row r="405" spans="1:10" ht="13.8">
      <c r="A405" s="52"/>
      <c r="B405" s="98"/>
      <c r="C405" s="98"/>
      <c r="D405" s="98"/>
      <c r="E405" s="95"/>
      <c r="F405" s="99" t="str" cm="1">
        <f t="array" ref="F405">IFERROR(_xlfn.IFS(D405="זכר",INDEX($L$10:$V$17,MATCH(E405,$N$10:$N$17,-1),1),D405="נקבה",INDEX($L$10:$V$17,MATCH(E405,$S$10:$S$17,-1),1),D405="",""),"")</f>
        <v/>
      </c>
      <c r="G405" s="99" t="str">
        <f t="shared" si="30"/>
        <v/>
      </c>
      <c r="H405" s="99" t="e">
        <f t="shared" si="31"/>
        <v>#N/A</v>
      </c>
      <c r="I405" s="99">
        <f t="shared" si="32"/>
        <v>0</v>
      </c>
      <c r="J405" s="99" t="e">
        <f t="shared" si="33"/>
        <v>#N/A</v>
      </c>
    </row>
    <row r="406" spans="1:10" ht="13.8">
      <c r="A406" s="52"/>
      <c r="B406" s="98"/>
      <c r="C406" s="98"/>
      <c r="D406" s="98"/>
      <c r="E406" s="95"/>
      <c r="F406" s="99" t="str" cm="1">
        <f t="array" ref="F406">IFERROR(_xlfn.IFS(D406="זכר",INDEX($L$10:$V$17,MATCH(E406,$N$10:$N$17,-1),1),D406="נקבה",INDEX($L$10:$V$17,MATCH(E406,$S$10:$S$17,-1),1),D406="",""),"")</f>
        <v/>
      </c>
      <c r="G406" s="99" t="str">
        <f t="shared" si="30"/>
        <v/>
      </c>
      <c r="H406" s="99" t="e">
        <f t="shared" si="31"/>
        <v>#N/A</v>
      </c>
      <c r="I406" s="99">
        <f t="shared" si="32"/>
        <v>0</v>
      </c>
      <c r="J406" s="99" t="e">
        <f t="shared" si="33"/>
        <v>#N/A</v>
      </c>
    </row>
    <row r="407" spans="1:10" ht="13.8">
      <c r="A407" s="52"/>
      <c r="B407" s="98"/>
      <c r="C407" s="98"/>
      <c r="D407" s="98"/>
      <c r="E407" s="95"/>
      <c r="F407" s="99" t="str" cm="1">
        <f t="array" ref="F407">IFERROR(_xlfn.IFS(D407="זכר",INDEX($L$10:$V$17,MATCH(E407,$N$10:$N$17,-1),1),D407="נקבה",INDEX($L$10:$V$17,MATCH(E407,$S$10:$S$17,-1),1),D407="",""),"")</f>
        <v/>
      </c>
      <c r="G407" s="99" t="str">
        <f t="shared" si="30"/>
        <v/>
      </c>
      <c r="H407" s="99" t="e">
        <f t="shared" si="31"/>
        <v>#N/A</v>
      </c>
      <c r="I407" s="99">
        <f t="shared" si="32"/>
        <v>0</v>
      </c>
      <c r="J407" s="99" t="e">
        <f t="shared" si="33"/>
        <v>#N/A</v>
      </c>
    </row>
    <row r="408" spans="1:10" ht="13.8">
      <c r="A408" s="52"/>
      <c r="B408" s="98"/>
      <c r="C408" s="98"/>
      <c r="D408" s="98"/>
      <c r="E408" s="95"/>
      <c r="F408" s="99" t="str" cm="1">
        <f t="array" ref="F408">IFERROR(_xlfn.IFS(D408="זכר",INDEX($L$10:$V$17,MATCH(E408,$N$10:$N$17,-1),1),D408="נקבה",INDEX($L$10:$V$17,MATCH(E408,$S$10:$S$17,-1),1),D408="",""),"")</f>
        <v/>
      </c>
      <c r="G408" s="99" t="str">
        <f t="shared" si="30"/>
        <v/>
      </c>
      <c r="H408" s="99" t="e">
        <f t="shared" si="31"/>
        <v>#N/A</v>
      </c>
      <c r="I408" s="99">
        <f t="shared" si="32"/>
        <v>0</v>
      </c>
      <c r="J408" s="99" t="e">
        <f t="shared" si="33"/>
        <v>#N/A</v>
      </c>
    </row>
    <row r="409" spans="1:10" ht="13.8">
      <c r="A409" s="52"/>
      <c r="B409" s="98"/>
      <c r="C409" s="98"/>
      <c r="D409" s="98"/>
      <c r="E409" s="95"/>
      <c r="F409" s="99" t="str" cm="1">
        <f t="array" ref="F409">IFERROR(_xlfn.IFS(D409="זכר",INDEX($L$10:$V$17,MATCH(E409,$N$10:$N$17,-1),1),D409="נקבה",INDEX($L$10:$V$17,MATCH(E409,$S$10:$S$17,-1),1),D409="",""),"")</f>
        <v/>
      </c>
      <c r="G409" s="99" t="str">
        <f t="shared" si="30"/>
        <v/>
      </c>
      <c r="H409" s="99" t="e">
        <f t="shared" si="31"/>
        <v>#N/A</v>
      </c>
      <c r="I409" s="99">
        <f t="shared" si="32"/>
        <v>0</v>
      </c>
      <c r="J409" s="99" t="e">
        <f t="shared" si="33"/>
        <v>#N/A</v>
      </c>
    </row>
    <row r="410" spans="1:10" ht="13.8">
      <c r="A410" s="52"/>
      <c r="B410" s="98"/>
      <c r="C410" s="98"/>
      <c r="D410" s="98"/>
      <c r="E410" s="95"/>
      <c r="F410" s="99" t="str" cm="1">
        <f t="array" ref="F410">IFERROR(_xlfn.IFS(D410="זכר",INDEX($L$10:$V$17,MATCH(E410,$N$10:$N$17,-1),1),D410="נקבה",INDEX($L$10:$V$17,MATCH(E410,$S$10:$S$17,-1),1),D410="",""),"")</f>
        <v/>
      </c>
      <c r="G410" s="99" t="str">
        <f t="shared" si="30"/>
        <v/>
      </c>
      <c r="H410" s="99" t="e">
        <f t="shared" si="31"/>
        <v>#N/A</v>
      </c>
      <c r="I410" s="99">
        <f t="shared" si="32"/>
        <v>0</v>
      </c>
      <c r="J410" s="99" t="e">
        <f t="shared" si="33"/>
        <v>#N/A</v>
      </c>
    </row>
    <row r="411" spans="1:10" ht="13.8">
      <c r="A411" s="52"/>
      <c r="B411" s="98"/>
      <c r="C411" s="98"/>
      <c r="D411" s="98"/>
      <c r="E411" s="95"/>
      <c r="F411" s="99" t="str" cm="1">
        <f t="array" ref="F411">IFERROR(_xlfn.IFS(D411="זכר",INDEX($L$10:$V$17,MATCH(E411,$N$10:$N$17,-1),1),D411="נקבה",INDEX($L$10:$V$17,MATCH(E411,$S$10:$S$17,-1),1),D411="",""),"")</f>
        <v/>
      </c>
      <c r="G411" s="99" t="str">
        <f t="shared" si="30"/>
        <v/>
      </c>
      <c r="H411" s="99" t="e">
        <f t="shared" si="31"/>
        <v>#N/A</v>
      </c>
      <c r="I411" s="99">
        <f t="shared" si="32"/>
        <v>0</v>
      </c>
      <c r="J411" s="99" t="e">
        <f t="shared" si="33"/>
        <v>#N/A</v>
      </c>
    </row>
    <row r="412" spans="1:10" ht="13.8">
      <c r="A412" s="52"/>
      <c r="B412" s="98"/>
      <c r="C412" s="98"/>
      <c r="D412" s="98"/>
      <c r="E412" s="95"/>
      <c r="F412" s="99" t="str" cm="1">
        <f t="array" ref="F412">IFERROR(_xlfn.IFS(D412="זכר",INDEX($L$10:$V$17,MATCH(E412,$N$10:$N$17,-1),1),D412="נקבה",INDEX($L$10:$V$17,MATCH(E412,$S$10:$S$17,-1),1),D412="",""),"")</f>
        <v/>
      </c>
      <c r="G412" s="99" t="str">
        <f t="shared" si="30"/>
        <v/>
      </c>
      <c r="H412" s="99" t="e">
        <f t="shared" si="31"/>
        <v>#N/A</v>
      </c>
      <c r="I412" s="99">
        <f t="shared" si="32"/>
        <v>0</v>
      </c>
      <c r="J412" s="99" t="e">
        <f t="shared" si="33"/>
        <v>#N/A</v>
      </c>
    </row>
    <row r="413" spans="1:10" ht="13.8">
      <c r="A413" s="52"/>
      <c r="B413" s="98"/>
      <c r="C413" s="98"/>
      <c r="D413" s="98"/>
      <c r="E413" s="95"/>
      <c r="F413" s="99" t="str" cm="1">
        <f t="array" ref="F413">IFERROR(_xlfn.IFS(D413="זכר",INDEX($L$10:$V$17,MATCH(E413,$N$10:$N$17,-1),1),D413="נקבה",INDEX($L$10:$V$17,MATCH(E413,$S$10:$S$17,-1),1),D413="",""),"")</f>
        <v/>
      </c>
      <c r="G413" s="99" t="str">
        <f t="shared" si="30"/>
        <v/>
      </c>
      <c r="H413" s="99" t="e">
        <f t="shared" si="31"/>
        <v>#N/A</v>
      </c>
      <c r="I413" s="99">
        <f t="shared" si="32"/>
        <v>0</v>
      </c>
      <c r="J413" s="99" t="e">
        <f t="shared" si="33"/>
        <v>#N/A</v>
      </c>
    </row>
    <row r="414" spans="1:10" ht="13.8">
      <c r="A414" s="52"/>
      <c r="B414" s="98"/>
      <c r="C414" s="98"/>
      <c r="D414" s="98"/>
      <c r="E414" s="95"/>
      <c r="F414" s="99" t="str" cm="1">
        <f t="array" ref="F414">IFERROR(_xlfn.IFS(D414="זכר",INDEX($L$10:$V$17,MATCH(E414,$N$10:$N$17,-1),1),D414="נקבה",INDEX($L$10:$V$17,MATCH(E414,$S$10:$S$17,-1),1),D414="",""),"")</f>
        <v/>
      </c>
      <c r="G414" s="99" t="str">
        <f t="shared" si="30"/>
        <v/>
      </c>
      <c r="H414" s="99" t="e">
        <f t="shared" si="31"/>
        <v>#N/A</v>
      </c>
      <c r="I414" s="99">
        <f t="shared" si="32"/>
        <v>0</v>
      </c>
      <c r="J414" s="99" t="e">
        <f t="shared" si="33"/>
        <v>#N/A</v>
      </c>
    </row>
    <row r="415" spans="1:10" ht="13.8">
      <c r="A415" s="52"/>
      <c r="B415" s="98"/>
      <c r="C415" s="98"/>
      <c r="D415" s="98"/>
      <c r="E415" s="95"/>
      <c r="F415" s="99" t="str" cm="1">
        <f t="array" ref="F415">IFERROR(_xlfn.IFS(D415="זכר",INDEX($L$10:$V$17,MATCH(E415,$N$10:$N$17,-1),1),D415="נקבה",INDEX($L$10:$V$17,MATCH(E415,$S$10:$S$17,-1),1),D415="",""),"")</f>
        <v/>
      </c>
      <c r="G415" s="99" t="str">
        <f t="shared" si="30"/>
        <v/>
      </c>
      <c r="H415" s="99" t="e">
        <f t="shared" si="31"/>
        <v>#N/A</v>
      </c>
      <c r="I415" s="99">
        <f t="shared" si="32"/>
        <v>0</v>
      </c>
      <c r="J415" s="99" t="e">
        <f t="shared" si="33"/>
        <v>#N/A</v>
      </c>
    </row>
    <row r="416" spans="1:10" ht="13.8">
      <c r="A416" s="52"/>
      <c r="B416" s="98"/>
      <c r="C416" s="98"/>
      <c r="D416" s="98"/>
      <c r="E416" s="95"/>
      <c r="F416" s="99" t="str" cm="1">
        <f t="array" ref="F416">IFERROR(_xlfn.IFS(D416="זכר",INDEX($L$10:$V$17,MATCH(E416,$N$10:$N$17,-1),1),D416="נקבה",INDEX($L$10:$V$17,MATCH(E416,$S$10:$S$17,-1),1),D416="",""),"")</f>
        <v/>
      </c>
      <c r="G416" s="99" t="str">
        <f t="shared" si="30"/>
        <v/>
      </c>
      <c r="H416" s="99" t="e">
        <f t="shared" si="31"/>
        <v>#N/A</v>
      </c>
      <c r="I416" s="99">
        <f t="shared" si="32"/>
        <v>0</v>
      </c>
      <c r="J416" s="99" t="e">
        <f t="shared" si="33"/>
        <v>#N/A</v>
      </c>
    </row>
    <row r="417" spans="1:10" ht="13.8">
      <c r="A417" s="52"/>
      <c r="B417" s="98"/>
      <c r="C417" s="98"/>
      <c r="D417" s="98"/>
      <c r="E417" s="95"/>
      <c r="F417" s="99" t="str" cm="1">
        <f t="array" ref="F417">IFERROR(_xlfn.IFS(D417="זכר",INDEX($L$10:$V$17,MATCH(E417,$N$10:$N$17,-1),1),D417="נקבה",INDEX($L$10:$V$17,MATCH(E417,$S$10:$S$17,-1),1),D417="",""),"")</f>
        <v/>
      </c>
      <c r="G417" s="99" t="str">
        <f t="shared" si="30"/>
        <v/>
      </c>
      <c r="H417" s="99" t="e">
        <f t="shared" si="31"/>
        <v>#N/A</v>
      </c>
      <c r="I417" s="99">
        <f t="shared" si="32"/>
        <v>0</v>
      </c>
      <c r="J417" s="99" t="e">
        <f t="shared" si="33"/>
        <v>#N/A</v>
      </c>
    </row>
    <row r="418" spans="1:10" ht="13.8">
      <c r="A418" s="52"/>
      <c r="B418" s="98"/>
      <c r="C418" s="98"/>
      <c r="D418" s="98"/>
      <c r="E418" s="95"/>
      <c r="F418" s="99" t="str" cm="1">
        <f t="array" ref="F418">IFERROR(_xlfn.IFS(D418="זכר",INDEX($L$10:$V$17,MATCH(E418,$N$10:$N$17,-1),1),D418="נקבה",INDEX($L$10:$V$17,MATCH(E418,$S$10:$S$17,-1),1),D418="",""),"")</f>
        <v/>
      </c>
      <c r="G418" s="99" t="str">
        <f t="shared" si="30"/>
        <v/>
      </c>
      <c r="H418" s="99" t="e">
        <f t="shared" si="31"/>
        <v>#N/A</v>
      </c>
      <c r="I418" s="99">
        <f t="shared" si="32"/>
        <v>0</v>
      </c>
      <c r="J418" s="99" t="e">
        <f t="shared" si="33"/>
        <v>#N/A</v>
      </c>
    </row>
    <row r="419" spans="1:10" ht="13.8">
      <c r="A419" s="52"/>
      <c r="B419" s="98"/>
      <c r="C419" s="98"/>
      <c r="D419" s="98"/>
      <c r="E419" s="95"/>
      <c r="F419" s="99" t="str" cm="1">
        <f t="array" ref="F419">IFERROR(_xlfn.IFS(D419="זכר",INDEX($L$10:$V$17,MATCH(E419,$N$10:$N$17,-1),1),D419="נקבה",INDEX($L$10:$V$17,MATCH(E419,$S$10:$S$17,-1),1),D419="",""),"")</f>
        <v/>
      </c>
      <c r="G419" s="99" t="str">
        <f t="shared" si="30"/>
        <v/>
      </c>
      <c r="H419" s="99" t="e">
        <f t="shared" si="31"/>
        <v>#N/A</v>
      </c>
      <c r="I419" s="99">
        <f t="shared" si="32"/>
        <v>0</v>
      </c>
      <c r="J419" s="99" t="e">
        <f t="shared" si="33"/>
        <v>#N/A</v>
      </c>
    </row>
    <row r="420" spans="1:10" ht="13.8">
      <c r="A420" s="52"/>
      <c r="B420" s="98"/>
      <c r="C420" s="98"/>
      <c r="D420" s="98"/>
      <c r="E420" s="95"/>
      <c r="F420" s="99" t="str" cm="1">
        <f t="array" ref="F420">IFERROR(_xlfn.IFS(D420="זכר",INDEX($L$10:$V$17,MATCH(E420,$N$10:$N$17,-1),1),D420="נקבה",INDEX($L$10:$V$17,MATCH(E420,$S$10:$S$17,-1),1),D420="",""),"")</f>
        <v/>
      </c>
      <c r="G420" s="99" t="str">
        <f t="shared" si="30"/>
        <v/>
      </c>
      <c r="H420" s="99" t="e">
        <f t="shared" si="31"/>
        <v>#N/A</v>
      </c>
      <c r="I420" s="99">
        <f t="shared" si="32"/>
        <v>0</v>
      </c>
      <c r="J420" s="99" t="e">
        <f t="shared" si="33"/>
        <v>#N/A</v>
      </c>
    </row>
    <row r="421" spans="1:10" ht="13.8">
      <c r="A421" s="52"/>
      <c r="B421" s="98"/>
      <c r="C421" s="98"/>
      <c r="D421" s="98"/>
      <c r="E421" s="95"/>
      <c r="F421" s="99" t="str" cm="1">
        <f t="array" ref="F421">IFERROR(_xlfn.IFS(D421="זכר",INDEX($L$10:$V$17,MATCH(E421,$N$10:$N$17,-1),1),D421="נקבה",INDEX($L$10:$V$17,MATCH(E421,$S$10:$S$17,-1),1),D421="",""),"")</f>
        <v/>
      </c>
      <c r="G421" s="99" t="str">
        <f t="shared" si="30"/>
        <v/>
      </c>
      <c r="H421" s="99" t="e">
        <f t="shared" si="31"/>
        <v>#N/A</v>
      </c>
      <c r="I421" s="99">
        <f t="shared" si="32"/>
        <v>0</v>
      </c>
      <c r="J421" s="99" t="e">
        <f t="shared" si="33"/>
        <v>#N/A</v>
      </c>
    </row>
    <row r="422" spans="1:10" ht="13.8">
      <c r="A422" s="52"/>
      <c r="B422" s="98"/>
      <c r="C422" s="98"/>
      <c r="D422" s="98"/>
      <c r="E422" s="95"/>
      <c r="F422" s="99" t="str" cm="1">
        <f t="array" ref="F422">IFERROR(_xlfn.IFS(D422="זכר",INDEX($L$10:$V$17,MATCH(E422,$N$10:$N$17,-1),1),D422="נקבה",INDEX($L$10:$V$17,MATCH(E422,$S$10:$S$17,-1),1),D422="",""),"")</f>
        <v/>
      </c>
      <c r="G422" s="99" t="str">
        <f t="shared" si="30"/>
        <v/>
      </c>
      <c r="H422" s="99" t="e">
        <f t="shared" si="31"/>
        <v>#N/A</v>
      </c>
      <c r="I422" s="99">
        <f t="shared" si="32"/>
        <v>0</v>
      </c>
      <c r="J422" s="99" t="e">
        <f t="shared" si="33"/>
        <v>#N/A</v>
      </c>
    </row>
    <row r="423" spans="1:10" ht="13.8">
      <c r="A423" s="52"/>
      <c r="B423" s="98"/>
      <c r="C423" s="98"/>
      <c r="D423" s="98"/>
      <c r="E423" s="95"/>
      <c r="F423" s="99" t="str" cm="1">
        <f t="array" ref="F423">IFERROR(_xlfn.IFS(D423="זכר",INDEX($L$10:$V$17,MATCH(E423,$N$10:$N$17,-1),1),D423="נקבה",INDEX($L$10:$V$17,MATCH(E423,$S$10:$S$17,-1),1),D423="",""),"")</f>
        <v/>
      </c>
      <c r="G423" s="99" t="str">
        <f t="shared" si="30"/>
        <v/>
      </c>
      <c r="H423" s="99" t="e">
        <f t="shared" si="31"/>
        <v>#N/A</v>
      </c>
      <c r="I423" s="99">
        <f t="shared" si="32"/>
        <v>0</v>
      </c>
      <c r="J423" s="99" t="e">
        <f t="shared" si="33"/>
        <v>#N/A</v>
      </c>
    </row>
    <row r="424" spans="1:10" ht="13.8">
      <c r="A424" s="52"/>
      <c r="B424" s="98"/>
      <c r="C424" s="98"/>
      <c r="D424" s="98"/>
      <c r="E424" s="95"/>
      <c r="F424" s="99" t="str" cm="1">
        <f t="array" ref="F424">IFERROR(_xlfn.IFS(D424="זכר",INDEX($L$10:$V$17,MATCH(E424,$N$10:$N$17,-1),1),D424="נקבה",INDEX($L$10:$V$17,MATCH(E424,$S$10:$S$17,-1),1),D424="",""),"")</f>
        <v/>
      </c>
      <c r="G424" s="99" t="str">
        <f t="shared" si="30"/>
        <v/>
      </c>
      <c r="H424" s="99" t="e">
        <f t="shared" si="31"/>
        <v>#N/A</v>
      </c>
      <c r="I424" s="99">
        <f t="shared" si="32"/>
        <v>0</v>
      </c>
      <c r="J424" s="99" t="e">
        <f t="shared" si="33"/>
        <v>#N/A</v>
      </c>
    </row>
    <row r="425" spans="1:10" ht="13.8">
      <c r="A425" s="52"/>
      <c r="B425" s="98"/>
      <c r="C425" s="98"/>
      <c r="D425" s="98"/>
      <c r="E425" s="95"/>
      <c r="F425" s="99" t="str" cm="1">
        <f t="array" ref="F425">IFERROR(_xlfn.IFS(D425="זכר",INDEX($L$10:$V$17,MATCH(E425,$N$10:$N$17,-1),1),D425="נקבה",INDEX($L$10:$V$17,MATCH(E425,$S$10:$S$17,-1),1),D425="",""),"")</f>
        <v/>
      </c>
      <c r="G425" s="99" t="str">
        <f t="shared" si="30"/>
        <v/>
      </c>
      <c r="H425" s="99" t="e">
        <f t="shared" si="31"/>
        <v>#N/A</v>
      </c>
      <c r="I425" s="99">
        <f t="shared" si="32"/>
        <v>0</v>
      </c>
      <c r="J425" s="99" t="e">
        <f t="shared" si="33"/>
        <v>#N/A</v>
      </c>
    </row>
    <row r="426" spans="1:10" ht="13.8">
      <c r="A426" s="52"/>
      <c r="B426" s="98"/>
      <c r="C426" s="98"/>
      <c r="D426" s="98"/>
      <c r="E426" s="95"/>
      <c r="F426" s="99" t="str" cm="1">
        <f t="array" ref="F426">IFERROR(_xlfn.IFS(D426="זכר",INDEX($L$10:$V$17,MATCH(E426,$N$10:$N$17,-1),1),D426="נקבה",INDEX($L$10:$V$17,MATCH(E426,$S$10:$S$17,-1),1),D426="",""),"")</f>
        <v/>
      </c>
      <c r="G426" s="99" t="str">
        <f t="shared" si="30"/>
        <v/>
      </c>
      <c r="H426" s="99" t="e">
        <f t="shared" si="31"/>
        <v>#N/A</v>
      </c>
      <c r="I426" s="99">
        <f t="shared" si="32"/>
        <v>0</v>
      </c>
      <c r="J426" s="99" t="e">
        <f t="shared" si="33"/>
        <v>#N/A</v>
      </c>
    </row>
    <row r="427" spans="1:10" ht="13.8">
      <c r="A427" s="52"/>
      <c r="B427" s="98"/>
      <c r="C427" s="98"/>
      <c r="D427" s="98"/>
      <c r="E427" s="95"/>
      <c r="F427" s="99" t="str" cm="1">
        <f t="array" ref="F427">IFERROR(_xlfn.IFS(D427="זכר",INDEX($L$10:$V$17,MATCH(E427,$N$10:$N$17,-1),1),D427="נקבה",INDEX($L$10:$V$17,MATCH(E427,$S$10:$S$17,-1),1),D427="",""),"")</f>
        <v/>
      </c>
      <c r="G427" s="99" t="str">
        <f t="shared" si="30"/>
        <v/>
      </c>
      <c r="H427" s="99" t="e">
        <f t="shared" si="31"/>
        <v>#N/A</v>
      </c>
      <c r="I427" s="99">
        <f t="shared" si="32"/>
        <v>0</v>
      </c>
      <c r="J427" s="99" t="e">
        <f t="shared" si="33"/>
        <v>#N/A</v>
      </c>
    </row>
    <row r="428" spans="1:10" ht="13.8">
      <c r="A428" s="52"/>
      <c r="B428" s="98"/>
      <c r="C428" s="98"/>
      <c r="D428" s="98"/>
      <c r="E428" s="95"/>
      <c r="F428" s="99" t="str" cm="1">
        <f t="array" ref="F428">IFERROR(_xlfn.IFS(D428="זכר",INDEX($L$10:$V$17,MATCH(E428,$N$10:$N$17,-1),1),D428="נקבה",INDEX($L$10:$V$17,MATCH(E428,$S$10:$S$17,-1),1),D428="",""),"")</f>
        <v/>
      </c>
      <c r="G428" s="99" t="str">
        <f t="shared" si="30"/>
        <v/>
      </c>
      <c r="H428" s="99" t="e">
        <f t="shared" si="31"/>
        <v>#N/A</v>
      </c>
      <c r="I428" s="99">
        <f t="shared" si="32"/>
        <v>0</v>
      </c>
      <c r="J428" s="99" t="e">
        <f t="shared" si="33"/>
        <v>#N/A</v>
      </c>
    </row>
    <row r="429" spans="1:10" ht="13.8">
      <c r="A429" s="52"/>
      <c r="B429" s="98"/>
      <c r="C429" s="98"/>
      <c r="D429" s="98"/>
      <c r="E429" s="95"/>
      <c r="F429" s="99" t="str" cm="1">
        <f t="array" ref="F429">IFERROR(_xlfn.IFS(D429="זכר",INDEX($L$10:$V$17,MATCH(E429,$N$10:$N$17,-1),1),D429="נקבה",INDEX($L$10:$V$17,MATCH(E429,$S$10:$S$17,-1),1),D429="",""),"")</f>
        <v/>
      </c>
      <c r="G429" s="99" t="str">
        <f t="shared" si="30"/>
        <v/>
      </c>
      <c r="H429" s="99" t="e">
        <f t="shared" si="31"/>
        <v>#N/A</v>
      </c>
      <c r="I429" s="99">
        <f t="shared" si="32"/>
        <v>0</v>
      </c>
      <c r="J429" s="99" t="e">
        <f t="shared" si="33"/>
        <v>#N/A</v>
      </c>
    </row>
    <row r="430" spans="1:10" ht="13.8">
      <c r="A430" s="52"/>
      <c r="B430" s="98"/>
      <c r="C430" s="98"/>
      <c r="D430" s="98"/>
      <c r="E430" s="95"/>
      <c r="F430" s="99" t="str" cm="1">
        <f t="array" ref="F430">IFERROR(_xlfn.IFS(D430="זכר",INDEX($L$10:$V$17,MATCH(E430,$N$10:$N$17,-1),1),D430="נקבה",INDEX($L$10:$V$17,MATCH(E430,$S$10:$S$17,-1),1),D430="",""),"")</f>
        <v/>
      </c>
      <c r="G430" s="99" t="str">
        <f t="shared" si="30"/>
        <v/>
      </c>
      <c r="H430" s="99" t="e">
        <f t="shared" si="31"/>
        <v>#N/A</v>
      </c>
      <c r="I430" s="99">
        <f t="shared" si="32"/>
        <v>0</v>
      </c>
      <c r="J430" s="99" t="e">
        <f t="shared" si="33"/>
        <v>#N/A</v>
      </c>
    </row>
    <row r="431" spans="1:10" ht="13.8">
      <c r="A431" s="52"/>
      <c r="B431" s="98"/>
      <c r="C431" s="98"/>
      <c r="D431" s="98"/>
      <c r="E431" s="95"/>
      <c r="F431" s="99" t="str" cm="1">
        <f t="array" ref="F431">IFERROR(_xlfn.IFS(D431="זכר",INDEX($L$10:$V$17,MATCH(E431,$N$10:$N$17,-1),1),D431="נקבה",INDEX($L$10:$V$17,MATCH(E431,$S$10:$S$17,-1),1),D431="",""),"")</f>
        <v/>
      </c>
      <c r="G431" s="99" t="str">
        <f t="shared" si="30"/>
        <v/>
      </c>
      <c r="H431" s="99" t="e">
        <f t="shared" si="31"/>
        <v>#N/A</v>
      </c>
      <c r="I431" s="99">
        <f t="shared" si="32"/>
        <v>0</v>
      </c>
      <c r="J431" s="99" t="e">
        <f t="shared" si="33"/>
        <v>#N/A</v>
      </c>
    </row>
    <row r="432" spans="1:10" ht="13.8">
      <c r="A432" s="52"/>
      <c r="B432" s="98"/>
      <c r="C432" s="98"/>
      <c r="D432" s="98"/>
      <c r="E432" s="95"/>
      <c r="F432" s="99" t="str" cm="1">
        <f t="array" ref="F432">IFERROR(_xlfn.IFS(D432="זכר",INDEX($L$10:$V$17,MATCH(E432,$N$10:$N$17,-1),1),D432="נקבה",INDEX($L$10:$V$17,MATCH(E432,$S$10:$S$17,-1),1),D432="",""),"")</f>
        <v/>
      </c>
      <c r="G432" s="99" t="str">
        <f t="shared" si="30"/>
        <v/>
      </c>
      <c r="H432" s="99" t="e">
        <f t="shared" si="31"/>
        <v>#N/A</v>
      </c>
      <c r="I432" s="99">
        <f t="shared" si="32"/>
        <v>0</v>
      </c>
      <c r="J432" s="99" t="e">
        <f t="shared" si="33"/>
        <v>#N/A</v>
      </c>
    </row>
    <row r="433" spans="1:10" ht="13.8">
      <c r="A433" s="52"/>
      <c r="B433" s="98"/>
      <c r="C433" s="98"/>
      <c r="D433" s="98"/>
      <c r="E433" s="95"/>
      <c r="F433" s="99" t="str" cm="1">
        <f t="array" ref="F433">IFERROR(_xlfn.IFS(D433="זכר",INDEX($L$10:$V$17,MATCH(E433,$N$10:$N$17,-1),1),D433="נקבה",INDEX($L$10:$V$17,MATCH(E433,$S$10:$S$17,-1),1),D433="",""),"")</f>
        <v/>
      </c>
      <c r="G433" s="99" t="str">
        <f t="shared" si="30"/>
        <v/>
      </c>
      <c r="H433" s="99" t="e">
        <f t="shared" si="31"/>
        <v>#N/A</v>
      </c>
      <c r="I433" s="99">
        <f t="shared" si="32"/>
        <v>0</v>
      </c>
      <c r="J433" s="99" t="e">
        <f t="shared" si="33"/>
        <v>#N/A</v>
      </c>
    </row>
    <row r="434" spans="1:10" ht="13.8">
      <c r="A434" s="52"/>
      <c r="B434" s="98"/>
      <c r="C434" s="98"/>
      <c r="D434" s="98"/>
      <c r="E434" s="95"/>
      <c r="F434" s="99" t="str" cm="1">
        <f t="array" ref="F434">IFERROR(_xlfn.IFS(D434="זכר",INDEX($L$10:$V$17,MATCH(E434,$N$10:$N$17,-1),1),D434="נקבה",INDEX($L$10:$V$17,MATCH(E434,$S$10:$S$17,-1),1),D434="",""),"")</f>
        <v/>
      </c>
      <c r="G434" s="99" t="str">
        <f t="shared" si="30"/>
        <v/>
      </c>
      <c r="H434" s="99" t="e">
        <f t="shared" si="31"/>
        <v>#N/A</v>
      </c>
      <c r="I434" s="99">
        <f t="shared" si="32"/>
        <v>0</v>
      </c>
      <c r="J434" s="99" t="e">
        <f t="shared" si="33"/>
        <v>#N/A</v>
      </c>
    </row>
    <row r="435" spans="1:10" ht="13.8">
      <c r="A435" s="52"/>
      <c r="B435" s="98"/>
      <c r="C435" s="98"/>
      <c r="D435" s="98"/>
      <c r="E435" s="95"/>
      <c r="F435" s="99" t="str" cm="1">
        <f t="array" ref="F435">IFERROR(_xlfn.IFS(D435="זכר",INDEX($L$10:$V$17,MATCH(E435,$N$10:$N$17,-1),1),D435="נקבה",INDEX($L$10:$V$17,MATCH(E435,$S$10:$S$17,-1),1),D435="",""),"")</f>
        <v/>
      </c>
      <c r="G435" s="99" t="str">
        <f t="shared" si="30"/>
        <v/>
      </c>
      <c r="H435" s="99" t="e">
        <f t="shared" si="31"/>
        <v>#N/A</v>
      </c>
      <c r="I435" s="99">
        <f t="shared" si="32"/>
        <v>0</v>
      </c>
      <c r="J435" s="99" t="e">
        <f t="shared" si="33"/>
        <v>#N/A</v>
      </c>
    </row>
    <row r="436" spans="1:10" ht="13.8">
      <c r="A436" s="52"/>
      <c r="B436" s="98"/>
      <c r="C436" s="98"/>
      <c r="D436" s="98"/>
      <c r="E436" s="95"/>
      <c r="F436" s="99" t="str" cm="1">
        <f t="array" ref="F436">IFERROR(_xlfn.IFS(D436="זכר",INDEX($L$10:$V$17,MATCH(E436,$N$10:$N$17,-1),1),D436="נקבה",INDEX($L$10:$V$17,MATCH(E436,$S$10:$S$17,-1),1),D436="",""),"")</f>
        <v/>
      </c>
      <c r="G436" s="99" t="str">
        <f t="shared" si="30"/>
        <v/>
      </c>
      <c r="H436" s="99" t="e">
        <f t="shared" si="31"/>
        <v>#N/A</v>
      </c>
      <c r="I436" s="99">
        <f t="shared" si="32"/>
        <v>0</v>
      </c>
      <c r="J436" s="99" t="e">
        <f t="shared" si="33"/>
        <v>#N/A</v>
      </c>
    </row>
    <row r="437" spans="1:10" ht="13.8">
      <c r="A437" s="52"/>
      <c r="B437" s="98"/>
      <c r="C437" s="98"/>
      <c r="D437" s="98"/>
      <c r="E437" s="95"/>
      <c r="F437" s="99" t="str" cm="1">
        <f t="array" ref="F437">IFERROR(_xlfn.IFS(D437="זכר",INDEX($L$10:$V$17,MATCH(E437,$N$10:$N$17,-1),1),D437="נקבה",INDEX($L$10:$V$17,MATCH(E437,$S$10:$S$17,-1),1),D437="",""),"")</f>
        <v/>
      </c>
      <c r="G437" s="99" t="str">
        <f t="shared" si="30"/>
        <v/>
      </c>
      <c r="H437" s="99" t="e">
        <f t="shared" si="31"/>
        <v>#N/A</v>
      </c>
      <c r="I437" s="99">
        <f t="shared" si="32"/>
        <v>0</v>
      </c>
      <c r="J437" s="99" t="e">
        <f t="shared" si="33"/>
        <v>#N/A</v>
      </c>
    </row>
    <row r="438" spans="1:10" ht="13.8">
      <c r="A438" s="52"/>
      <c r="B438" s="98"/>
      <c r="C438" s="98"/>
      <c r="D438" s="98"/>
      <c r="E438" s="95"/>
      <c r="F438" s="99" t="str" cm="1">
        <f t="array" ref="F438">IFERROR(_xlfn.IFS(D438="זכר",INDEX($L$10:$V$17,MATCH(E438,$N$10:$N$17,-1),1),D438="נקבה",INDEX($L$10:$V$17,MATCH(E438,$S$10:$S$17,-1),1),D438="",""),"")</f>
        <v/>
      </c>
      <c r="G438" s="99" t="str">
        <f t="shared" si="30"/>
        <v/>
      </c>
      <c r="H438" s="99" t="e">
        <f t="shared" si="31"/>
        <v>#N/A</v>
      </c>
      <c r="I438" s="99">
        <f t="shared" si="32"/>
        <v>0</v>
      </c>
      <c r="J438" s="99" t="e">
        <f t="shared" si="33"/>
        <v>#N/A</v>
      </c>
    </row>
    <row r="439" spans="1:10" ht="13.8">
      <c r="A439" s="52"/>
      <c r="B439" s="98"/>
      <c r="C439" s="98"/>
      <c r="D439" s="98"/>
      <c r="E439" s="95"/>
      <c r="F439" s="99" t="str" cm="1">
        <f t="array" ref="F439">IFERROR(_xlfn.IFS(D439="זכר",INDEX($L$10:$V$17,MATCH(E439,$N$10:$N$17,-1),1),D439="נקבה",INDEX($L$10:$V$17,MATCH(E439,$S$10:$S$17,-1),1),D439="",""),"")</f>
        <v/>
      </c>
      <c r="G439" s="99" t="str">
        <f t="shared" si="30"/>
        <v/>
      </c>
      <c r="H439" s="99" t="e">
        <f t="shared" si="31"/>
        <v>#N/A</v>
      </c>
      <c r="I439" s="99">
        <f t="shared" si="32"/>
        <v>0</v>
      </c>
      <c r="J439" s="99" t="e">
        <f t="shared" si="33"/>
        <v>#N/A</v>
      </c>
    </row>
    <row r="440" spans="1:10" ht="13.8">
      <c r="A440" s="52"/>
      <c r="B440" s="98"/>
      <c r="C440" s="98"/>
      <c r="D440" s="98"/>
      <c r="E440" s="95"/>
      <c r="F440" s="99" t="str" cm="1">
        <f t="array" ref="F440">IFERROR(_xlfn.IFS(D440="זכר",INDEX($L$10:$V$17,MATCH(E440,$N$10:$N$17,-1),1),D440="נקבה",INDEX($L$10:$V$17,MATCH(E440,$S$10:$S$17,-1),1),D440="",""),"")</f>
        <v/>
      </c>
      <c r="G440" s="99" t="str">
        <f t="shared" si="30"/>
        <v/>
      </c>
      <c r="H440" s="99" t="e">
        <f t="shared" si="31"/>
        <v>#N/A</v>
      </c>
      <c r="I440" s="99">
        <f t="shared" si="32"/>
        <v>0</v>
      </c>
      <c r="J440" s="99" t="e">
        <f t="shared" si="33"/>
        <v>#N/A</v>
      </c>
    </row>
    <row r="441" spans="1:10" ht="13.8">
      <c r="A441" s="52"/>
      <c r="B441" s="98"/>
      <c r="C441" s="98"/>
      <c r="D441" s="98"/>
      <c r="E441" s="95"/>
      <c r="F441" s="99" t="str" cm="1">
        <f t="array" ref="F441">IFERROR(_xlfn.IFS(D441="זכר",INDEX($L$10:$V$17,MATCH(E441,$N$10:$N$17,-1),1),D441="נקבה",INDEX($L$10:$V$17,MATCH(E441,$S$10:$S$17,-1),1),D441="",""),"")</f>
        <v/>
      </c>
      <c r="G441" s="99" t="str">
        <f t="shared" si="30"/>
        <v/>
      </c>
      <c r="H441" s="99" t="e">
        <f t="shared" si="31"/>
        <v>#N/A</v>
      </c>
      <c r="I441" s="99">
        <f t="shared" si="32"/>
        <v>0</v>
      </c>
      <c r="J441" s="99" t="e">
        <f t="shared" si="33"/>
        <v>#N/A</v>
      </c>
    </row>
    <row r="442" spans="1:10" ht="13.8">
      <c r="A442" s="52"/>
      <c r="B442" s="98"/>
      <c r="C442" s="98"/>
      <c r="D442" s="98"/>
      <c r="E442" s="95"/>
      <c r="F442" s="99" t="str" cm="1">
        <f t="array" ref="F442">IFERROR(_xlfn.IFS(D442="זכר",INDEX($L$10:$V$17,MATCH(E442,$N$10:$N$17,-1),1),D442="נקבה",INDEX($L$10:$V$17,MATCH(E442,$S$10:$S$17,-1),1),D442="",""),"")</f>
        <v/>
      </c>
      <c r="G442" s="99" t="str">
        <f t="shared" si="30"/>
        <v/>
      </c>
      <c r="H442" s="99" t="e">
        <f t="shared" si="31"/>
        <v>#N/A</v>
      </c>
      <c r="I442" s="99">
        <f t="shared" si="32"/>
        <v>0</v>
      </c>
      <c r="J442" s="99" t="e">
        <f t="shared" si="33"/>
        <v>#N/A</v>
      </c>
    </row>
    <row r="443" spans="1:10" ht="13.8">
      <c r="A443" s="52"/>
      <c r="B443" s="98"/>
      <c r="C443" s="98"/>
      <c r="D443" s="98"/>
      <c r="E443" s="95"/>
      <c r="F443" s="99" t="str" cm="1">
        <f t="array" ref="F443">IFERROR(_xlfn.IFS(D443="זכר",INDEX($L$10:$V$17,MATCH(E443,$N$10:$N$17,-1),1),D443="נקבה",INDEX($L$10:$V$17,MATCH(E443,$S$10:$S$17,-1),1),D443="",""),"")</f>
        <v/>
      </c>
      <c r="G443" s="99" t="str">
        <f t="shared" si="30"/>
        <v/>
      </c>
      <c r="H443" s="99" t="e">
        <f t="shared" si="31"/>
        <v>#N/A</v>
      </c>
      <c r="I443" s="99">
        <f t="shared" si="32"/>
        <v>0</v>
      </c>
      <c r="J443" s="99" t="e">
        <f t="shared" si="33"/>
        <v>#N/A</v>
      </c>
    </row>
    <row r="444" spans="1:10" ht="13.8">
      <c r="A444" s="52"/>
      <c r="B444" s="98"/>
      <c r="C444" s="98"/>
      <c r="D444" s="98"/>
      <c r="E444" s="95"/>
      <c r="F444" s="99" t="str" cm="1">
        <f t="array" ref="F444">IFERROR(_xlfn.IFS(D444="זכר",INDEX($L$10:$V$17,MATCH(E444,$N$10:$N$17,-1),1),D444="נקבה",INDEX($L$10:$V$17,MATCH(E444,$S$10:$S$17,-1),1),D444="",""),"")</f>
        <v/>
      </c>
      <c r="G444" s="99" t="str">
        <f t="shared" si="30"/>
        <v/>
      </c>
      <c r="H444" s="99" t="e">
        <f t="shared" si="31"/>
        <v>#N/A</v>
      </c>
      <c r="I444" s="99">
        <f t="shared" si="32"/>
        <v>0</v>
      </c>
      <c r="J444" s="99" t="e">
        <f t="shared" si="33"/>
        <v>#N/A</v>
      </c>
    </row>
    <row r="445" spans="1:10" ht="13.8">
      <c r="A445" s="52"/>
      <c r="B445" s="98"/>
      <c r="C445" s="98"/>
      <c r="D445" s="98"/>
      <c r="E445" s="95"/>
      <c r="F445" s="99" t="str" cm="1">
        <f t="array" ref="F445">IFERROR(_xlfn.IFS(D445="זכר",INDEX($L$10:$V$17,MATCH(E445,$N$10:$N$17,-1),1),D445="נקבה",INDEX($L$10:$V$17,MATCH(E445,$S$10:$S$17,-1),1),D445="",""),"")</f>
        <v/>
      </c>
      <c r="G445" s="99" t="str">
        <f t="shared" si="30"/>
        <v/>
      </c>
      <c r="H445" s="99" t="e">
        <f t="shared" si="31"/>
        <v>#N/A</v>
      </c>
      <c r="I445" s="99">
        <f t="shared" si="32"/>
        <v>0</v>
      </c>
      <c r="J445" s="99" t="e">
        <f t="shared" si="33"/>
        <v>#N/A</v>
      </c>
    </row>
    <row r="446" spans="1:10" ht="13.8">
      <c r="A446" s="52"/>
      <c r="B446" s="98"/>
      <c r="C446" s="98"/>
      <c r="D446" s="98"/>
      <c r="E446" s="95"/>
      <c r="F446" s="99" t="str" cm="1">
        <f t="array" ref="F446">IFERROR(_xlfn.IFS(D446="זכר",INDEX($L$10:$V$17,MATCH(E446,$N$10:$N$17,-1),1),D446="נקבה",INDEX($L$10:$V$17,MATCH(E446,$S$10:$S$17,-1),1),D446="",""),"")</f>
        <v/>
      </c>
      <c r="G446" s="99" t="str">
        <f t="shared" si="30"/>
        <v/>
      </c>
      <c r="H446" s="99" t="e">
        <f t="shared" si="31"/>
        <v>#N/A</v>
      </c>
      <c r="I446" s="99">
        <f t="shared" si="32"/>
        <v>0</v>
      </c>
      <c r="J446" s="99" t="e">
        <f t="shared" si="33"/>
        <v>#N/A</v>
      </c>
    </row>
    <row r="447" spans="1:10" ht="13.8">
      <c r="A447" s="52"/>
      <c r="B447" s="98"/>
      <c r="C447" s="98"/>
      <c r="D447" s="98"/>
      <c r="E447" s="95"/>
      <c r="F447" s="99" t="str" cm="1">
        <f t="array" ref="F447">IFERROR(_xlfn.IFS(D447="זכר",INDEX($L$10:$V$17,MATCH(E447,$N$10:$N$17,-1),1),D447="נקבה",INDEX($L$10:$V$17,MATCH(E447,$S$10:$S$17,-1),1),D447="",""),"")</f>
        <v/>
      </c>
      <c r="G447" s="99" t="str">
        <f t="shared" si="30"/>
        <v/>
      </c>
      <c r="H447" s="99" t="e">
        <f t="shared" si="31"/>
        <v>#N/A</v>
      </c>
      <c r="I447" s="99">
        <f t="shared" si="32"/>
        <v>0</v>
      </c>
      <c r="J447" s="99" t="e">
        <f t="shared" si="33"/>
        <v>#N/A</v>
      </c>
    </row>
    <row r="448" spans="1:10" ht="13.8">
      <c r="A448" s="52"/>
      <c r="B448" s="98"/>
      <c r="C448" s="98"/>
      <c r="D448" s="98"/>
      <c r="E448" s="95"/>
      <c r="F448" s="99" t="str" cm="1">
        <f t="array" ref="F448">IFERROR(_xlfn.IFS(D448="זכר",INDEX($L$10:$V$17,MATCH(E448,$N$10:$N$17,-1),1),D448="נקבה",INDEX($L$10:$V$17,MATCH(E448,$S$10:$S$17,-1),1),D448="",""),"")</f>
        <v/>
      </c>
      <c r="G448" s="99" t="str">
        <f t="shared" si="30"/>
        <v/>
      </c>
      <c r="H448" s="99" t="e">
        <f t="shared" si="31"/>
        <v>#N/A</v>
      </c>
      <c r="I448" s="99">
        <f t="shared" si="32"/>
        <v>0</v>
      </c>
      <c r="J448" s="99" t="e">
        <f t="shared" si="33"/>
        <v>#N/A</v>
      </c>
    </row>
    <row r="449" spans="1:10" ht="13.8">
      <c r="A449" s="52"/>
      <c r="B449" s="98"/>
      <c r="C449" s="98"/>
      <c r="D449" s="98"/>
      <c r="E449" s="95"/>
      <c r="F449" s="99" t="str" cm="1">
        <f t="array" ref="F449">IFERROR(_xlfn.IFS(D449="זכר",INDEX($L$10:$V$17,MATCH(E449,$N$10:$N$17,-1),1),D449="נקבה",INDEX($L$10:$V$17,MATCH(E449,$S$10:$S$17,-1),1),D449="",""),"")</f>
        <v/>
      </c>
      <c r="G449" s="99" t="str">
        <f t="shared" si="30"/>
        <v/>
      </c>
      <c r="H449" s="99" t="e">
        <f t="shared" si="31"/>
        <v>#N/A</v>
      </c>
      <c r="I449" s="99">
        <f t="shared" si="32"/>
        <v>0</v>
      </c>
      <c r="J449" s="99" t="e">
        <f t="shared" si="33"/>
        <v>#N/A</v>
      </c>
    </row>
    <row r="450" spans="1:10" ht="13.8">
      <c r="A450" s="52"/>
      <c r="B450" s="98"/>
      <c r="C450" s="98"/>
      <c r="D450" s="98"/>
      <c r="E450" s="95"/>
      <c r="F450" s="99" t="str" cm="1">
        <f t="array" ref="F450">IFERROR(_xlfn.IFS(D450="זכר",INDEX($L$10:$V$17,MATCH(E450,$N$10:$N$17,-1),1),D450="נקבה",INDEX($L$10:$V$17,MATCH(E450,$S$10:$S$17,-1),1),D450="",""),"")</f>
        <v/>
      </c>
      <c r="G450" s="99" t="str">
        <f t="shared" si="30"/>
        <v/>
      </c>
      <c r="H450" s="99" t="e">
        <f t="shared" si="31"/>
        <v>#N/A</v>
      </c>
      <c r="I450" s="99">
        <f t="shared" si="32"/>
        <v>0</v>
      </c>
      <c r="J450" s="99" t="e">
        <f t="shared" si="33"/>
        <v>#N/A</v>
      </c>
    </row>
    <row r="451" spans="1:10">
      <c r="F451" s="100"/>
      <c r="G451" s="100"/>
      <c r="H451" s="100"/>
      <c r="I451" s="100"/>
      <c r="J451" s="99" t="e">
        <f>SUM(J8:J450)</f>
        <v>#N/A</v>
      </c>
    </row>
  </sheetData>
  <sheetProtection algorithmName="SHA-512" hashValue="dQgiGHBbLASgNSMN4JH6BUh5vPmIdYloqBUK5lsSTfOA5LibOG3rrzfRdyDIukGU8VtVMpEo0/L9GZM82bWeOA==" saltValue="UYHgYz6KxcX9I1UOkAeWug==" spinCount="100000" sheet="1" objects="1" scenarios="1"/>
  <autoFilter ref="A7:J367" xr:uid="{78A93264-55DD-4F0B-9196-23BE0BFE84FD}"/>
  <mergeCells count="6">
    <mergeCell ref="M8:Q8"/>
    <mergeCell ref="R8:V8"/>
    <mergeCell ref="M9:N9"/>
    <mergeCell ref="O9:P9"/>
    <mergeCell ref="R9:S9"/>
    <mergeCell ref="T9:U9"/>
  </mergeCells>
  <conditionalFormatting sqref="A8:A450 D8:E450">
    <cfRule type="notContainsBlanks" dxfId="16" priority="12">
      <formula>LEN(TRIM(A8))&gt;0</formula>
    </cfRule>
  </conditionalFormatting>
  <conditionalFormatting sqref="L11">
    <cfRule type="duplicateValues" dxfId="15" priority="1"/>
  </conditionalFormatting>
  <conditionalFormatting sqref="L12:L16">
    <cfRule type="duplicateValues" dxfId="14" priority="2"/>
  </conditionalFormatting>
  <conditionalFormatting sqref="L21">
    <cfRule type="duplicateValues" dxfId="13" priority="5"/>
  </conditionalFormatting>
  <conditionalFormatting sqref="L22:L26">
    <cfRule type="duplicateValues" dxfId="12" priority="6"/>
  </conditionalFormatting>
  <conditionalFormatting sqref="L30">
    <cfRule type="duplicateValues" dxfId="11" priority="3"/>
  </conditionalFormatting>
  <conditionalFormatting sqref="L31:L35">
    <cfRule type="duplicateValues" dxfId="10" priority="4"/>
  </conditionalFormatting>
  <dataValidations count="2">
    <dataValidation type="whole" allowBlank="1" showInputMessage="1" showErrorMessage="1" sqref="A8:A450" xr:uid="{9207D86E-8BF9-4E58-82DE-93E853C8387B}">
      <formula1>10000</formula1>
      <formula2>100000000000000</formula2>
    </dataValidation>
    <dataValidation type="list" allowBlank="1" showInputMessage="1" showErrorMessage="1" sqref="D8:D450" xr:uid="{88F5D519-6BF0-4787-BBBE-9A5CC01EDD3B}">
      <formula1>$M$1:$M$2</formula1>
    </dataValidation>
  </dataValidation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594E5E-0337-4652-B66A-C3F51A6F9CB5}">
  <dimension ref="A1:U28"/>
  <sheetViews>
    <sheetView rightToLeft="1" tabSelected="1" workbookViewId="0">
      <selection activeCell="J3" sqref="J3"/>
    </sheetView>
  </sheetViews>
  <sheetFormatPr defaultRowHeight="13.2"/>
  <cols>
    <col min="1" max="1" width="3.5546875" bestFit="1" customWidth="1"/>
    <col min="2" max="2" width="9.77734375" bestFit="1" customWidth="1"/>
    <col min="3" max="3" width="9.5546875" bestFit="1" customWidth="1"/>
    <col min="4" max="4" width="10.44140625" bestFit="1" customWidth="1"/>
    <col min="5" max="5" width="6.88671875" bestFit="1" customWidth="1"/>
    <col min="6" max="6" width="8.5546875" bestFit="1" customWidth="1"/>
    <col min="7" max="7" width="8.33203125" bestFit="1" customWidth="1"/>
    <col min="8" max="8" width="7.21875" bestFit="1" customWidth="1"/>
    <col min="9" max="9" width="11.88671875" bestFit="1" customWidth="1"/>
    <col min="10" max="10" width="6.6640625" bestFit="1" customWidth="1"/>
    <col min="11" max="11" width="8.21875" bestFit="1" customWidth="1"/>
    <col min="12" max="12" width="8.109375" bestFit="1" customWidth="1"/>
    <col min="13" max="13" width="5.109375" bestFit="1" customWidth="1"/>
    <col min="14" max="14" width="8.33203125" bestFit="1" customWidth="1"/>
    <col min="15" max="15" width="7.77734375" bestFit="1" customWidth="1"/>
    <col min="16" max="16" width="7.6640625" bestFit="1" customWidth="1"/>
    <col min="17" max="17" width="8.21875" bestFit="1" customWidth="1"/>
    <col min="18" max="18" width="8.109375" bestFit="1" customWidth="1"/>
    <col min="19" max="19" width="5.109375" bestFit="1" customWidth="1"/>
    <col min="20" max="20" width="10.5546875" bestFit="1" customWidth="1"/>
  </cols>
  <sheetData>
    <row r="1" spans="1:21" ht="14.4" thickBot="1">
      <c r="A1" s="13"/>
      <c r="B1" s="32" t="s">
        <v>11</v>
      </c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</row>
    <row r="2" spans="1:21" ht="21.6" thickBot="1">
      <c r="A2" s="13"/>
      <c r="B2" s="108">
        <f>ראשי!B2</f>
        <v>0</v>
      </c>
      <c r="C2" s="13"/>
      <c r="D2" s="141"/>
      <c r="E2" s="141"/>
      <c r="F2" s="13"/>
      <c r="G2" s="20" t="s">
        <v>25</v>
      </c>
      <c r="H2" s="130" t="str">
        <f>ראשי!D3</f>
        <v>2023-24</v>
      </c>
      <c r="J2" s="13"/>
      <c r="K2" s="21"/>
      <c r="L2" s="13"/>
      <c r="M2" s="22"/>
      <c r="N2" s="13"/>
      <c r="O2" s="13"/>
      <c r="P2" s="13"/>
      <c r="Q2" s="13"/>
      <c r="R2" s="13"/>
      <c r="S2" s="13"/>
      <c r="T2" s="20" t="s">
        <v>26</v>
      </c>
      <c r="U2" s="113">
        <f>SUM(S6:S28)</f>
        <v>0</v>
      </c>
    </row>
    <row r="3" spans="1:21" ht="16.2" thickBot="1">
      <c r="A3" s="13"/>
      <c r="B3" s="13"/>
      <c r="C3" s="13"/>
      <c r="D3" s="19"/>
      <c r="E3" s="13"/>
      <c r="F3" s="13"/>
      <c r="G3" s="20"/>
      <c r="H3" s="20"/>
      <c r="I3" s="20"/>
      <c r="K3" s="21"/>
      <c r="L3" s="13"/>
      <c r="M3" s="13"/>
      <c r="N3" s="13"/>
      <c r="O3" s="13"/>
      <c r="P3" s="13"/>
      <c r="Q3" s="13"/>
      <c r="R3" s="13"/>
      <c r="S3" s="13"/>
    </row>
    <row r="4" spans="1:21" ht="13.8" thickBot="1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42" t="s">
        <v>27</v>
      </c>
      <c r="O4" s="143"/>
      <c r="P4" s="144"/>
      <c r="Q4" s="142" t="s">
        <v>28</v>
      </c>
      <c r="R4" s="144"/>
      <c r="S4" s="13"/>
    </row>
    <row r="5" spans="1:21" ht="106.2" thickBot="1">
      <c r="A5" s="23" t="s">
        <v>29</v>
      </c>
      <c r="B5" s="24" t="s">
        <v>30</v>
      </c>
      <c r="C5" s="25" t="s">
        <v>31</v>
      </c>
      <c r="D5" s="25" t="s">
        <v>32</v>
      </c>
      <c r="E5" s="24" t="s">
        <v>33</v>
      </c>
      <c r="F5" s="24" t="s">
        <v>34</v>
      </c>
      <c r="G5" s="24" t="s">
        <v>35</v>
      </c>
      <c r="H5" s="24" t="s">
        <v>36</v>
      </c>
      <c r="I5" s="24" t="s">
        <v>37</v>
      </c>
      <c r="J5" s="24" t="s">
        <v>38</v>
      </c>
      <c r="K5" s="24" t="s">
        <v>39</v>
      </c>
      <c r="L5" s="24" t="s">
        <v>40</v>
      </c>
      <c r="M5" s="24" t="s">
        <v>41</v>
      </c>
      <c r="N5" s="24" t="s">
        <v>42</v>
      </c>
      <c r="O5" s="24" t="s">
        <v>43</v>
      </c>
      <c r="P5" s="24" t="s">
        <v>44</v>
      </c>
      <c r="Q5" s="24" t="s">
        <v>45</v>
      </c>
      <c r="R5" s="24" t="s">
        <v>46</v>
      </c>
      <c r="S5" s="26" t="s">
        <v>10</v>
      </c>
    </row>
    <row r="6" spans="1:21" ht="15.6">
      <c r="A6" s="27">
        <v>1</v>
      </c>
      <c r="B6" s="121"/>
      <c r="C6" s="121"/>
      <c r="D6" s="121"/>
      <c r="E6" s="122"/>
      <c r="F6" s="116"/>
      <c r="G6" s="117"/>
      <c r="H6" s="123"/>
      <c r="I6" s="121" t="str">
        <f>IFERROR(VLOOKUP(H6,#REF!,3,0),"הזן ת.ז ספורטאי")</f>
        <v>הזן ת.ז ספורטאי</v>
      </c>
      <c r="J6" s="114"/>
      <c r="K6" s="115"/>
      <c r="L6" s="116"/>
      <c r="M6" s="117"/>
      <c r="N6" s="121" t="str" cm="1">
        <f t="array" ref="N6">IFERROR(_xlfn.IFS(M6=1,16,M6=2,12,M6=3,10,AND(M6&gt;=4,M6&lt;=8),5,AND(M6&gt;=9,M6&lt;=16),2,M6/G6&lt;=(1/3),1,M6/G6&gt;(1/3),0),"הזן נתונים")</f>
        <v>הזן נתונים</v>
      </c>
      <c r="O6" s="121" t="str" cm="1">
        <f t="array" ref="O6">IFERROR(_xlfn.IFS(C6=$W$6,N6,C6=$W$7,N6*4,OR(C6=$W$8,C6=$W$9),N6*8),"הזן נתונים")</f>
        <v>הזן נתונים</v>
      </c>
      <c r="P6" s="129">
        <f t="shared" ref="P6:P28" si="0">IFERROR(O6*IF(B6=$V$6,1,IF(AND(M6&gt;=1,M6&lt;=8),IF(B6=$V$7,25%,IF(B6=$V$8,12.5%,0))))/L6,0)</f>
        <v>0</v>
      </c>
      <c r="Q6" s="28">
        <f>IF(OR(C6=$W$8,C6=$W$9),IF(COUNTIFS($C$6:$C6,C6,$D$6:$D6,D6,$H$6:$H6,H6,$E$6:$E6,E6)&gt;1,0,2),0)</f>
        <v>2</v>
      </c>
      <c r="R6" s="129" t="e">
        <f>IF(Q6=2,CHOOSE(L6,2,2,4/3,1,4/5,4/6,4/7,4/8,4/9,4/10,4/11,4/12),0)</f>
        <v>#VALUE!</v>
      </c>
      <c r="S6" s="129">
        <f t="shared" ref="S6:S28" si="1">IF(AND(K6=1,F6&gt;=7),MAX(P6,R6),IF(AND(K6=2,F6&gt;=7),MAX(P6,R6)*0.5,0))</f>
        <v>0</v>
      </c>
    </row>
    <row r="7" spans="1:21" ht="15.6">
      <c r="A7" s="29">
        <v>2</v>
      </c>
      <c r="B7" s="124"/>
      <c r="C7" s="124"/>
      <c r="D7" s="124"/>
      <c r="E7" s="122"/>
      <c r="F7" s="52"/>
      <c r="G7" s="120"/>
      <c r="H7" s="125"/>
      <c r="I7" s="124" t="str">
        <f>IFERROR(VLOOKUP(H7,#REF!,3,0),"הזן ת.ז ספורטאי")</f>
        <v>הזן ת.ז ספורטאי</v>
      </c>
      <c r="J7" s="118"/>
      <c r="K7" s="119"/>
      <c r="L7" s="52"/>
      <c r="M7" s="120"/>
      <c r="N7" s="121" t="str" cm="1">
        <f t="array" ref="N7">IFERROR(_xlfn.IFS(M7=1,16,M7=2,12,M7=3,10,AND(M7&gt;=4,M7&lt;=8),5,AND(M7&gt;=9,M7&lt;=16),2,M7/G7&lt;=(1/3),1,M7/G7&gt;(1/3),0),"הזן נתונים")</f>
        <v>הזן נתונים</v>
      </c>
      <c r="O7" s="121" t="str" cm="1">
        <f t="array" ref="O7">IFERROR(_xlfn.IFS(C7=$W$6,N7,C7=$W$7,N7*4,OR(C7=$W$8,C7=$W$9),N7*8),"הזן נתונים")</f>
        <v>הזן נתונים</v>
      </c>
      <c r="P7" s="129">
        <f t="shared" si="0"/>
        <v>0</v>
      </c>
      <c r="Q7" s="28">
        <f>IF(OR(C7=$W$8,C7=$W$9),IF(COUNTIFS($C$6:$C7,C7,$D$6:$D7,D7,$H$6:$H7,H7,$E$6:$E7,E7)&gt;1,0,2),0)</f>
        <v>2</v>
      </c>
      <c r="R7" s="129" t="e">
        <f t="shared" ref="R7" si="2">IF(Q7=2,CHOOSE(L7,2,2,4/3,1,4/5,4/6,4/7,4/8,4/9,4/10,4/11,4/12),0)</f>
        <v>#VALUE!</v>
      </c>
      <c r="S7" s="129">
        <f t="shared" si="1"/>
        <v>0</v>
      </c>
    </row>
    <row r="8" spans="1:21" ht="15.6">
      <c r="A8" s="29">
        <v>3</v>
      </c>
      <c r="B8" s="124"/>
      <c r="C8" s="124"/>
      <c r="D8" s="124"/>
      <c r="E8" s="122"/>
      <c r="F8" s="52"/>
      <c r="G8" s="120"/>
      <c r="H8" s="125"/>
      <c r="I8" s="124" t="str">
        <f>IFERROR(VLOOKUP(H8,#REF!,3,0),"הזן ת.ז ספורטאי")</f>
        <v>הזן ת.ז ספורטאי</v>
      </c>
      <c r="J8" s="118"/>
      <c r="K8" s="119"/>
      <c r="L8" s="52"/>
      <c r="M8" s="120"/>
      <c r="N8" s="121" t="str" cm="1">
        <f t="array" ref="N8">IFERROR(_xlfn.IFS(M8=1,16,M8=2,12,M8=3,10,AND(M8&gt;=4,M8&lt;=8),5,AND(M8&gt;=9,M8&lt;=16),2,M8/G8&lt;=(1/3),1,M8/G8&gt;(1/3),0),"הזן נתונים")</f>
        <v>הזן נתונים</v>
      </c>
      <c r="O8" s="121" t="str" cm="1">
        <f t="array" ref="O8">IFERROR(_xlfn.IFS(C8=$W$6,N8,C8=$W$7,N8*4,OR(C8=$W$8,C8=$W$9),N8*8),"הזן נתונים")</f>
        <v>הזן נתונים</v>
      </c>
      <c r="P8" s="129">
        <f t="shared" si="0"/>
        <v>0</v>
      </c>
      <c r="Q8" s="28">
        <f>IF(OR(C8=$W$8,C8=$W$9),IF(COUNTIFS($C$6:$C8,C8,$D$6:$D8,D8,$H$6:$H8,H8,$E$6:$E8,E8)&gt;1,0,2),0)</f>
        <v>2</v>
      </c>
      <c r="R8" s="129" t="e">
        <f>IF(Q8=2,CHOOSE(L8,2,2,4/3,1,4/5,4/6,4/7,4/8,4/9,4/10,4/11,4/12),0)</f>
        <v>#VALUE!</v>
      </c>
      <c r="S8" s="129">
        <f t="shared" si="1"/>
        <v>0</v>
      </c>
    </row>
    <row r="9" spans="1:21" ht="15.6">
      <c r="A9" s="29">
        <v>4</v>
      </c>
      <c r="B9" s="124"/>
      <c r="C9" s="124"/>
      <c r="D9" s="124"/>
      <c r="E9" s="122"/>
      <c r="F9" s="52"/>
      <c r="G9" s="120"/>
      <c r="H9" s="126"/>
      <c r="I9" s="124" t="str">
        <f>IFERROR(VLOOKUP(H9,#REF!,3,0),"הזן ת.ז ספורטאי")</f>
        <v>הזן ת.ז ספורטאי</v>
      </c>
      <c r="J9" s="118"/>
      <c r="K9" s="119"/>
      <c r="L9" s="52"/>
      <c r="M9" s="120"/>
      <c r="N9" s="121" t="str" cm="1">
        <f t="array" ref="N9">IFERROR(_xlfn.IFS(M9=1,16,M9=2,12,M9=3,10,AND(M9&gt;=4,M9&lt;=8),5,AND(M9&gt;=9,M9&lt;=16),2,M9/G9&lt;=(1/3),1,M9/G9&gt;(1/3),0),"הזן נתונים")</f>
        <v>הזן נתונים</v>
      </c>
      <c r="O9" s="121" t="str" cm="1">
        <f t="array" ref="O9">IFERROR(_xlfn.IFS(C9=$W$6,N9,C9=$W$7,N9*4,OR(C9=$W$8,C9=$W$9),N9*8),"הזן נתונים")</f>
        <v>הזן נתונים</v>
      </c>
      <c r="P9" s="129">
        <f t="shared" si="0"/>
        <v>0</v>
      </c>
      <c r="Q9" s="28">
        <f>IF(OR(C9=$W$8,C9=$W$9),IF(COUNTIFS($C$6:$C9,C9,$D$6:$D9,D9,$H$6:$H9,H9,$E$6:$E9,E9)&gt;1,0,2),0)</f>
        <v>2</v>
      </c>
      <c r="R9" s="129" t="e">
        <f t="shared" ref="R9:R10" si="3">IF(Q9=2,CHOOSE(L9,2,2,4/3,1,4/5,4/6,4/7,4/8,4/9,4/10,4/11,4/12),0)</f>
        <v>#VALUE!</v>
      </c>
      <c r="S9" s="129">
        <f t="shared" si="1"/>
        <v>0</v>
      </c>
    </row>
    <row r="10" spans="1:21" ht="15.6">
      <c r="A10" s="29">
        <v>5</v>
      </c>
      <c r="B10" s="124"/>
      <c r="C10" s="124"/>
      <c r="D10" s="124"/>
      <c r="E10" s="122"/>
      <c r="F10" s="52"/>
      <c r="G10" s="120"/>
      <c r="H10" s="126"/>
      <c r="I10" s="124" t="str">
        <f>IFERROR(VLOOKUP(H10,#REF!,3,0),"הזן ת.ז ספורטאי")</f>
        <v>הזן ת.ז ספורטאי</v>
      </c>
      <c r="J10" s="118"/>
      <c r="K10" s="119"/>
      <c r="L10" s="52"/>
      <c r="M10" s="120"/>
      <c r="N10" s="121" t="str" cm="1">
        <f t="array" ref="N10">IFERROR(_xlfn.IFS(M10=1,16,M10=2,12,M10=3,10,AND(M10&gt;=4,M10&lt;=8),5,AND(M10&gt;=9,M10&lt;=16),2,M10/G10&lt;=(1/3),1,M10/G10&gt;(1/3),0),"הזן נתונים")</f>
        <v>הזן נתונים</v>
      </c>
      <c r="O10" s="121" t="str" cm="1">
        <f t="array" ref="O10">IFERROR(_xlfn.IFS(C10=$W$6,N10,C10=$W$7,N10*4,OR(C10=$W$8,C10=$W$9),N10*8),"הזן נתונים")</f>
        <v>הזן נתונים</v>
      </c>
      <c r="P10" s="129">
        <f t="shared" si="0"/>
        <v>0</v>
      </c>
      <c r="Q10" s="28">
        <f>IF(OR(C10=$W$8,C10=$W$9),IF(COUNTIFS($C$6:$C10,C10,$D$6:$D10,D10,$H$6:$H10,H10,$E$6:$E10,E10)&gt;1,0,2),0)</f>
        <v>2</v>
      </c>
      <c r="R10" s="129" t="e">
        <f t="shared" si="3"/>
        <v>#VALUE!</v>
      </c>
      <c r="S10" s="129">
        <f t="shared" si="1"/>
        <v>0</v>
      </c>
    </row>
    <row r="11" spans="1:21" ht="15.6">
      <c r="A11" s="29">
        <v>6</v>
      </c>
      <c r="B11" s="124"/>
      <c r="C11" s="124"/>
      <c r="D11" s="124"/>
      <c r="E11" s="122"/>
      <c r="F11" s="52"/>
      <c r="G11" s="120"/>
      <c r="H11" s="126"/>
      <c r="I11" s="124" t="str">
        <f>IFERROR(VLOOKUP(H11,#REF!,3,0),"הזן ת.ז ספורטאי")</f>
        <v>הזן ת.ז ספורטאי</v>
      </c>
      <c r="J11" s="118"/>
      <c r="K11" s="119"/>
      <c r="L11" s="52"/>
      <c r="M11" s="120"/>
      <c r="N11" s="121" t="str" cm="1">
        <f t="array" ref="N11">IFERROR(_xlfn.IFS(M11=1,16,M11=2,12,M11=3,10,AND(M11&gt;=4,M11&lt;=8),5,AND(M11&gt;=9,M11&lt;=16),2,M11/G11&lt;=(1/3),1,M11/G11&gt;(1/3),0),"הזן נתונים")</f>
        <v>הזן נתונים</v>
      </c>
      <c r="O11" s="121" t="str" cm="1">
        <f t="array" ref="O11">IFERROR(_xlfn.IFS(C11=$W$6,N11,C11=$W$7,N11*4,OR(C11=$W$8,C11=$W$9),N11*8),"הזן נתונים")</f>
        <v>הזן נתונים</v>
      </c>
      <c r="P11" s="129">
        <f t="shared" si="0"/>
        <v>0</v>
      </c>
      <c r="Q11" s="28">
        <f>IF(OR(C11=$W$8,C11=$W$9),IF(COUNTIFS($C$6:$C11,C11,$D$6:$D11,D11,$H$6:$H11,H11,$E$6:$E11,E11)&gt;1,0,2),0)</f>
        <v>2</v>
      </c>
      <c r="R11" s="129" t="e">
        <f>IF(Q11=2,CHOOSE(L11,2,2,4/3,1,4/5,4/6,4/7,4/8,4/9,4/10,4/11,4/12),0)</f>
        <v>#VALUE!</v>
      </c>
      <c r="S11" s="129">
        <f t="shared" si="1"/>
        <v>0</v>
      </c>
    </row>
    <row r="12" spans="1:21" ht="15.6">
      <c r="A12" s="29">
        <v>7</v>
      </c>
      <c r="B12" s="124"/>
      <c r="C12" s="124"/>
      <c r="D12" s="124"/>
      <c r="E12" s="127"/>
      <c r="F12" s="52"/>
      <c r="G12" s="120"/>
      <c r="H12" s="126"/>
      <c r="I12" s="124" t="str">
        <f>IFERROR(VLOOKUP(H12,#REF!,3,0),"הזן ת.ז ספורטאי")</f>
        <v>הזן ת.ז ספורטאי</v>
      </c>
      <c r="J12" s="118"/>
      <c r="K12" s="119"/>
      <c r="L12" s="52"/>
      <c r="M12" s="120"/>
      <c r="N12" s="121" t="str" cm="1">
        <f t="array" ref="N12">IFERROR(_xlfn.IFS(M12=1,16,M12=2,12,M12=3,10,AND(M12&gt;=4,M12&lt;=8),5,AND(M12&gt;=9,M12&lt;=16),2,M12/G12&lt;=(1/3),1,M12/G12&gt;(1/3),0),"הזן נתונים")</f>
        <v>הזן נתונים</v>
      </c>
      <c r="O12" s="121" t="str" cm="1">
        <f t="array" ref="O12">IFERROR(_xlfn.IFS(C12=$W$6,N12,C12=$W$7,N12*4,OR(C12=$W$8,C12=$W$9),N12*8),"הזן נתונים")</f>
        <v>הזן נתונים</v>
      </c>
      <c r="P12" s="129">
        <f t="shared" si="0"/>
        <v>0</v>
      </c>
      <c r="Q12" s="28">
        <f>IF(OR(C12=$W$8,C12=$W$9),IF(COUNTIFS($C$6:$C12,C12,$D$6:$D12,D12,$H$6:$H12,H12,$E$6:$E12,E12)&gt;1,0,2),0)</f>
        <v>2</v>
      </c>
      <c r="R12" s="129" t="e">
        <f t="shared" ref="R12:R28" si="4">IF(Q12=2,CHOOSE(L12,2,2,4/3,1,4/5,4/6,4/7,4/8,4/9,4/10,4/11,4/12),0)</f>
        <v>#VALUE!</v>
      </c>
      <c r="S12" s="129">
        <f t="shared" si="1"/>
        <v>0</v>
      </c>
    </row>
    <row r="13" spans="1:21" ht="15.6">
      <c r="A13" s="29">
        <v>8</v>
      </c>
      <c r="B13" s="124"/>
      <c r="C13" s="124"/>
      <c r="D13" s="124"/>
      <c r="E13" s="127"/>
      <c r="F13" s="52"/>
      <c r="G13" s="120"/>
      <c r="H13" s="126"/>
      <c r="I13" s="124" t="str">
        <f>IFERROR(VLOOKUP(H13,#REF!,3,0),"הזן ת.ז ספורטאי")</f>
        <v>הזן ת.ז ספורטאי</v>
      </c>
      <c r="J13" s="118"/>
      <c r="K13" s="119"/>
      <c r="L13" s="52"/>
      <c r="M13" s="120"/>
      <c r="N13" s="121" t="str" cm="1">
        <f t="array" ref="N13">IFERROR(_xlfn.IFS(M13=1,16,M13=2,12,M13=3,10,AND(M13&gt;=4,M13&lt;=8),5,AND(M13&gt;=9,M13&lt;=16),2,M13/G13&lt;=(1/3),1,M13/G13&gt;(1/3),0),"הזן נתונים")</f>
        <v>הזן נתונים</v>
      </c>
      <c r="O13" s="121" t="str" cm="1">
        <f t="array" ref="O13">IFERROR(_xlfn.IFS(C13=$W$6,N13,C13=$W$7,N13*4,OR(C13=$W$8,C13=$W$9),N13*8),"הזן נתונים")</f>
        <v>הזן נתונים</v>
      </c>
      <c r="P13" s="129">
        <f t="shared" si="0"/>
        <v>0</v>
      </c>
      <c r="Q13" s="28">
        <f>IF(OR(C13=$W$8,C13=$W$9),IF(COUNTIFS($C$6:$C13,C13,$D$6:$D13,D13,$H$6:$H13,H13,$E$6:$E13,E13)&gt;1,0,2),0)</f>
        <v>2</v>
      </c>
      <c r="R13" s="129" t="e">
        <f t="shared" si="4"/>
        <v>#VALUE!</v>
      </c>
      <c r="S13" s="129">
        <f t="shared" si="1"/>
        <v>0</v>
      </c>
    </row>
    <row r="14" spans="1:21" ht="15.6">
      <c r="A14" s="29">
        <v>9</v>
      </c>
      <c r="B14" s="124"/>
      <c r="C14" s="124"/>
      <c r="D14" s="124"/>
      <c r="E14" s="127"/>
      <c r="F14" s="52"/>
      <c r="G14" s="120"/>
      <c r="H14" s="128"/>
      <c r="I14" s="124" t="str">
        <f>IFERROR(VLOOKUP(H14,#REF!,3,0),"הזן ת.ז ספורטאי")</f>
        <v>הזן ת.ז ספורטאי</v>
      </c>
      <c r="J14" s="118"/>
      <c r="K14" s="119"/>
      <c r="L14" s="52"/>
      <c r="M14" s="120"/>
      <c r="N14" s="121" t="str" cm="1">
        <f t="array" ref="N14">IFERROR(_xlfn.IFS(M14=1,16,M14=2,12,M14=3,10,AND(M14&gt;=4,M14&lt;=8),5,AND(M14&gt;=9,M14&lt;=16),2,M14/G14&lt;=(1/3),1,M14/G14&gt;(1/3),0),"הזן נתונים")</f>
        <v>הזן נתונים</v>
      </c>
      <c r="O14" s="121" t="str" cm="1">
        <f t="array" ref="O14">IFERROR(_xlfn.IFS(C14=$W$6,N14,C14=$W$7,N14*4,OR(C14=$W$8,C14=$W$9),N14*8),"הזן נתונים")</f>
        <v>הזן נתונים</v>
      </c>
      <c r="P14" s="129">
        <f t="shared" si="0"/>
        <v>0</v>
      </c>
      <c r="Q14" s="28">
        <f>IF(OR(C14=$W$8,C14=$W$9),IF(COUNTIFS($C$6:$C14,C14,$D$6:$D14,D14,$H$6:$H14,H14,$E$6:$E14,E14)&gt;1,0,2),0)</f>
        <v>2</v>
      </c>
      <c r="R14" s="129" t="e">
        <f t="shared" si="4"/>
        <v>#VALUE!</v>
      </c>
      <c r="S14" s="129">
        <f t="shared" si="1"/>
        <v>0</v>
      </c>
    </row>
    <row r="15" spans="1:21" ht="15.6">
      <c r="A15" s="29">
        <v>10</v>
      </c>
      <c r="B15" s="124"/>
      <c r="C15" s="124"/>
      <c r="D15" s="124"/>
      <c r="E15" s="127"/>
      <c r="F15" s="52"/>
      <c r="G15" s="120"/>
      <c r="H15" s="128"/>
      <c r="I15" s="124" t="str">
        <f>IFERROR(VLOOKUP(H15,#REF!,3,0),"הזן ת.ז ספורטאי")</f>
        <v>הזן ת.ז ספורטאי</v>
      </c>
      <c r="J15" s="118"/>
      <c r="K15" s="119"/>
      <c r="L15" s="52"/>
      <c r="M15" s="120"/>
      <c r="N15" s="121" t="str" cm="1">
        <f t="array" ref="N15">IFERROR(_xlfn.IFS(M15=1,16,M15=2,12,M15=3,10,AND(M15&gt;=4,M15&lt;=8),5,AND(M15&gt;=9,M15&lt;=16),2,M15/G15&lt;=(1/3),1,M15/G15&gt;(1/3),0),"הזן נתונים")</f>
        <v>הזן נתונים</v>
      </c>
      <c r="O15" s="121" t="str" cm="1">
        <f t="array" ref="O15">IFERROR(_xlfn.IFS(C15=$W$6,N15,C15=$W$7,N15*4,OR(C15=$W$8,C15=$W$9),N15*8),"הזן נתונים")</f>
        <v>הזן נתונים</v>
      </c>
      <c r="P15" s="129">
        <f t="shared" si="0"/>
        <v>0</v>
      </c>
      <c r="Q15" s="28">
        <f>IF(OR(C15=$W$8,C15=$W$9),IF(COUNTIFS($C$6:$C15,C15,$D$6:$D15,D15,$H$6:$H15,H15,$E$6:$E15,E15)&gt;1,0,2),0)</f>
        <v>2</v>
      </c>
      <c r="R15" s="129" t="e">
        <f t="shared" si="4"/>
        <v>#VALUE!</v>
      </c>
      <c r="S15" s="129">
        <f t="shared" si="1"/>
        <v>0</v>
      </c>
    </row>
    <row r="16" spans="1:21" ht="15.6">
      <c r="A16" s="29">
        <v>11</v>
      </c>
      <c r="B16" s="124"/>
      <c r="C16" s="124"/>
      <c r="D16" s="124"/>
      <c r="E16" s="127"/>
      <c r="F16" s="52"/>
      <c r="G16" s="120"/>
      <c r="H16" s="128"/>
      <c r="I16" s="124" t="str">
        <f>IFERROR(VLOOKUP(H16,#REF!,3,0),"הזן ת.ז ספורטאי")</f>
        <v>הזן ת.ז ספורטאי</v>
      </c>
      <c r="J16" s="118"/>
      <c r="K16" s="119"/>
      <c r="L16" s="52"/>
      <c r="M16" s="120"/>
      <c r="N16" s="121" t="str" cm="1">
        <f t="array" ref="N16">IFERROR(_xlfn.IFS(M16=1,16,M16=2,12,M16=3,10,AND(M16&gt;=4,M16&lt;=8),5,AND(M16&gt;=9,M16&lt;=16),2,M16/G16&lt;=(1/3),1,M16/G16&gt;(1/3),0),"הזן נתונים")</f>
        <v>הזן נתונים</v>
      </c>
      <c r="O16" s="121" t="str" cm="1">
        <f t="array" ref="O16">IFERROR(_xlfn.IFS(C16=$W$6,N16,C16=$W$7,N16*4,OR(C16=$W$8,C16=$W$9),N16*8),"הזן נתונים")</f>
        <v>הזן נתונים</v>
      </c>
      <c r="P16" s="129">
        <f t="shared" si="0"/>
        <v>0</v>
      </c>
      <c r="Q16" s="28">
        <f>IF(OR(C16=$W$8,C16=$W$9),IF(COUNTIFS($C$6:$C16,C16,$D$6:$D16,D16,$H$6:$H16,H16,$E$6:$E16,E16)&gt;1,0,2),0)</f>
        <v>2</v>
      </c>
      <c r="R16" s="129" t="e">
        <f t="shared" si="4"/>
        <v>#VALUE!</v>
      </c>
      <c r="S16" s="129">
        <f t="shared" si="1"/>
        <v>0</v>
      </c>
    </row>
    <row r="17" spans="1:19" ht="15.6">
      <c r="A17" s="29">
        <v>12</v>
      </c>
      <c r="B17" s="124"/>
      <c r="C17" s="124"/>
      <c r="D17" s="124"/>
      <c r="E17" s="127"/>
      <c r="F17" s="52"/>
      <c r="G17" s="120"/>
      <c r="H17" s="128"/>
      <c r="I17" s="124" t="str">
        <f>IFERROR(VLOOKUP(H17,#REF!,3,0),"הזן ת.ז ספורטאי")</f>
        <v>הזן ת.ז ספורטאי</v>
      </c>
      <c r="J17" s="118"/>
      <c r="K17" s="119"/>
      <c r="L17" s="52"/>
      <c r="M17" s="120"/>
      <c r="N17" s="121" t="str" cm="1">
        <f t="array" ref="N17">IFERROR(_xlfn.IFS(M17=1,16,M17=2,12,M17=3,10,AND(M17&gt;=4,M17&lt;=8),5,AND(M17&gt;=9,M17&lt;=16),2,M17/G17&lt;=(1/3),1,M17/G17&gt;(1/3),0),"הזן נתונים")</f>
        <v>הזן נתונים</v>
      </c>
      <c r="O17" s="121" t="str" cm="1">
        <f t="array" ref="O17">IFERROR(_xlfn.IFS(C17=$W$6,N17,C17=$W$7,N17*4,OR(C17=$W$8,C17=$W$9),N17*8),"הזן נתונים")</f>
        <v>הזן נתונים</v>
      </c>
      <c r="P17" s="129">
        <f t="shared" si="0"/>
        <v>0</v>
      </c>
      <c r="Q17" s="28">
        <f>IF(OR(C17=$W$8,C17=$W$9),IF(COUNTIFS($C$6:$C17,C17,$D$6:$D17,D17,$H$6:$H17,H17,$E$6:$E17,E17)&gt;1,0,2),0)</f>
        <v>2</v>
      </c>
      <c r="R17" s="129" t="e">
        <f t="shared" si="4"/>
        <v>#VALUE!</v>
      </c>
      <c r="S17" s="129">
        <f t="shared" si="1"/>
        <v>0</v>
      </c>
    </row>
    <row r="18" spans="1:19" ht="15.6">
      <c r="A18" s="29">
        <v>13</v>
      </c>
      <c r="B18" s="124"/>
      <c r="C18" s="124"/>
      <c r="D18" s="124"/>
      <c r="E18" s="127"/>
      <c r="F18" s="52"/>
      <c r="G18" s="120"/>
      <c r="H18" s="128"/>
      <c r="I18" s="124" t="str">
        <f>IFERROR(VLOOKUP(H18,#REF!,3,0),"הזן ת.ז ספורטאי")</f>
        <v>הזן ת.ז ספורטאי</v>
      </c>
      <c r="J18" s="118"/>
      <c r="K18" s="119"/>
      <c r="L18" s="52"/>
      <c r="M18" s="120"/>
      <c r="N18" s="121" t="str" cm="1">
        <f t="array" ref="N18">IFERROR(_xlfn.IFS(M18=1,16,M18=2,12,M18=3,10,AND(M18&gt;=4,M18&lt;=8),5,AND(M18&gt;=9,M18&lt;=16),2,M18/G18&lt;=(1/3),1,M18/G18&gt;(1/3),0),"הזן נתונים")</f>
        <v>הזן נתונים</v>
      </c>
      <c r="O18" s="121" t="str" cm="1">
        <f t="array" ref="O18">IFERROR(_xlfn.IFS(C18=$W$6,N18,C18=$W$7,N18*4,OR(C18=$W$8,C18=$W$9),N18*8),"הזן נתונים")</f>
        <v>הזן נתונים</v>
      </c>
      <c r="P18" s="129">
        <f t="shared" si="0"/>
        <v>0</v>
      </c>
      <c r="Q18" s="28">
        <f>IF(OR(C18=$W$8,C18=$W$9),IF(COUNTIFS($C$6:$C18,C18,$D$6:$D18,D18,$H$6:$H18,H18,$E$6:$E18,E18)&gt;1,0,2),0)</f>
        <v>2</v>
      </c>
      <c r="R18" s="129" t="e">
        <f t="shared" si="4"/>
        <v>#VALUE!</v>
      </c>
      <c r="S18" s="129">
        <f t="shared" si="1"/>
        <v>0</v>
      </c>
    </row>
    <row r="19" spans="1:19" ht="15.6">
      <c r="A19" s="29">
        <v>14</v>
      </c>
      <c r="B19" s="124"/>
      <c r="C19" s="124"/>
      <c r="D19" s="124"/>
      <c r="E19" s="127"/>
      <c r="F19" s="52"/>
      <c r="G19" s="120"/>
      <c r="H19" s="128"/>
      <c r="I19" s="124" t="str">
        <f>IFERROR(VLOOKUP(H19,#REF!,3,0),"הזן ת.ז ספורטאי")</f>
        <v>הזן ת.ז ספורטאי</v>
      </c>
      <c r="J19" s="118"/>
      <c r="K19" s="119"/>
      <c r="L19" s="52"/>
      <c r="M19" s="120"/>
      <c r="N19" s="121" t="str" cm="1">
        <f t="array" ref="N19">IFERROR(_xlfn.IFS(M19=1,16,M19=2,12,M19=3,10,AND(M19&gt;=4,M19&lt;=8),5,AND(M19&gt;=9,M19&lt;=16),2,M19/G19&lt;=(1/3),1,M19/G19&gt;(1/3),0),"הזן נתונים")</f>
        <v>הזן נתונים</v>
      </c>
      <c r="O19" s="121" t="str" cm="1">
        <f t="array" ref="O19">IFERROR(_xlfn.IFS(C19=$W$6,N19,C19=$W$7,N19*4,OR(C19=$W$8,C19=$W$9),N19*8),"הזן נתונים")</f>
        <v>הזן נתונים</v>
      </c>
      <c r="P19" s="129">
        <f t="shared" si="0"/>
        <v>0</v>
      </c>
      <c r="Q19" s="28">
        <f>IF(OR(C19=$W$8,C19=$W$9),IF(COUNTIFS($C$6:$C19,C19,$D$6:$D19,D19,$H$6:$H19,H19,$E$6:$E19,E19)&gt;1,0,2),0)</f>
        <v>2</v>
      </c>
      <c r="R19" s="129" t="e">
        <f t="shared" si="4"/>
        <v>#VALUE!</v>
      </c>
      <c r="S19" s="129">
        <f t="shared" si="1"/>
        <v>0</v>
      </c>
    </row>
    <row r="20" spans="1:19" ht="15.6">
      <c r="A20" s="29">
        <v>15</v>
      </c>
      <c r="B20" s="124"/>
      <c r="C20" s="124"/>
      <c r="D20" s="124"/>
      <c r="E20" s="127"/>
      <c r="F20" s="52"/>
      <c r="G20" s="120"/>
      <c r="H20" s="128"/>
      <c r="I20" s="124" t="str">
        <f>IFERROR(VLOOKUP(H20,#REF!,3,0),"הזן ת.ז ספורטאי")</f>
        <v>הזן ת.ז ספורטאי</v>
      </c>
      <c r="J20" s="118"/>
      <c r="K20" s="119"/>
      <c r="L20" s="52"/>
      <c r="M20" s="120"/>
      <c r="N20" s="121" t="str" cm="1">
        <f t="array" ref="N20">IFERROR(_xlfn.IFS(M20=1,16,M20=2,12,M20=3,10,AND(M20&gt;=4,M20&lt;=8),5,AND(M20&gt;=9,M20&lt;=16),2,M20/G20&lt;=(1/3),1,M20/G20&gt;(1/3),0),"הזן נתונים")</f>
        <v>הזן נתונים</v>
      </c>
      <c r="O20" s="121" t="str" cm="1">
        <f t="array" ref="O20">IFERROR(_xlfn.IFS(C20=$W$6,N20,C20=$W$7,N20*4,OR(C20=$W$8,C20=$W$9),N20*8),"הזן נתונים")</f>
        <v>הזן נתונים</v>
      </c>
      <c r="P20" s="129">
        <f t="shared" si="0"/>
        <v>0</v>
      </c>
      <c r="Q20" s="28">
        <f>IF(OR(C20=$W$8,C20=$W$9),IF(COUNTIFS($C$6:$C20,C20,$D$6:$D20,D20,$H$6:$H20,H20,$E$6:$E20,E20)&gt;1,0,2),0)</f>
        <v>2</v>
      </c>
      <c r="R20" s="129" t="e">
        <f t="shared" si="4"/>
        <v>#VALUE!</v>
      </c>
      <c r="S20" s="129">
        <f t="shared" si="1"/>
        <v>0</v>
      </c>
    </row>
    <row r="21" spans="1:19" ht="15.6">
      <c r="A21" s="29">
        <v>16</v>
      </c>
      <c r="B21" s="124"/>
      <c r="C21" s="124"/>
      <c r="D21" s="124"/>
      <c r="E21" s="127"/>
      <c r="F21" s="52"/>
      <c r="G21" s="120"/>
      <c r="H21" s="128"/>
      <c r="I21" s="124" t="str">
        <f>IFERROR(VLOOKUP(H21,#REF!,3,0),"הזן ת.ז ספורטאי")</f>
        <v>הזן ת.ז ספורטאי</v>
      </c>
      <c r="J21" s="118"/>
      <c r="K21" s="119"/>
      <c r="L21" s="52"/>
      <c r="M21" s="120"/>
      <c r="N21" s="121" t="str" cm="1">
        <f t="array" ref="N21">IFERROR(_xlfn.IFS(M21=1,16,M21=2,12,M21=3,10,AND(M21&gt;=4,M21&lt;=8),5,AND(M21&gt;=9,M21&lt;=16),2,M21/G21&lt;=(1/3),1,M21/G21&gt;(1/3),0),"הזן נתונים")</f>
        <v>הזן נתונים</v>
      </c>
      <c r="O21" s="121" t="str" cm="1">
        <f t="array" ref="O21">IFERROR(_xlfn.IFS(C21=$W$6,N21,C21=$W$7,N21*4,OR(C21=$W$8,C21=$W$9),N21*8),"הזן נתונים")</f>
        <v>הזן נתונים</v>
      </c>
      <c r="P21" s="129">
        <f t="shared" si="0"/>
        <v>0</v>
      </c>
      <c r="Q21" s="28">
        <f>IF(OR(C21=$W$8,C21=$W$9),IF(COUNTIFS($C$6:$C21,C21,$D$6:$D21,D21,$H$6:$H21,H21,$E$6:$E21,E21)&gt;1,0,2),0)</f>
        <v>2</v>
      </c>
      <c r="R21" s="129" t="e">
        <f t="shared" si="4"/>
        <v>#VALUE!</v>
      </c>
      <c r="S21" s="129">
        <f t="shared" si="1"/>
        <v>0</v>
      </c>
    </row>
    <row r="22" spans="1:19" ht="15.6">
      <c r="A22" s="29">
        <v>17</v>
      </c>
      <c r="B22" s="124"/>
      <c r="C22" s="124"/>
      <c r="D22" s="124"/>
      <c r="E22" s="127"/>
      <c r="F22" s="52"/>
      <c r="G22" s="120"/>
      <c r="H22" s="128"/>
      <c r="I22" s="124" t="str">
        <f>IFERROR(VLOOKUP(H22,#REF!,3,0),"הזן ת.ז ספורטאי")</f>
        <v>הזן ת.ז ספורטאי</v>
      </c>
      <c r="J22" s="118"/>
      <c r="K22" s="119"/>
      <c r="L22" s="52"/>
      <c r="M22" s="120"/>
      <c r="N22" s="121" t="str" cm="1">
        <f t="array" ref="N22">IFERROR(_xlfn.IFS(M22=1,16,M22=2,12,M22=3,10,AND(M22&gt;=4,M22&lt;=8),5,AND(M22&gt;=9,M22&lt;=16),2,M22/G22&lt;=(1/3),1,M22/G22&gt;(1/3),0),"הזן נתונים")</f>
        <v>הזן נתונים</v>
      </c>
      <c r="O22" s="121" t="str" cm="1">
        <f t="array" ref="O22">IFERROR(_xlfn.IFS(C22=$W$6,N22,C22=$W$7,N22*4,OR(C22=$W$8,C22=$W$9),N22*8),"הזן נתונים")</f>
        <v>הזן נתונים</v>
      </c>
      <c r="P22" s="129">
        <f t="shared" si="0"/>
        <v>0</v>
      </c>
      <c r="Q22" s="28">
        <f>IF(OR(C22=$W$8,C22=$W$9),IF(COUNTIFS($C$6:$C22,C22,$D$6:$D22,D22,$H$6:$H22,H22,$E$6:$E22,E22)&gt;1,0,2),0)</f>
        <v>2</v>
      </c>
      <c r="R22" s="129" t="e">
        <f t="shared" si="4"/>
        <v>#VALUE!</v>
      </c>
      <c r="S22" s="129">
        <f t="shared" si="1"/>
        <v>0</v>
      </c>
    </row>
    <row r="23" spans="1:19" ht="15.6">
      <c r="A23" s="29">
        <v>18</v>
      </c>
      <c r="B23" s="124"/>
      <c r="C23" s="124"/>
      <c r="D23" s="124"/>
      <c r="E23" s="127"/>
      <c r="F23" s="52"/>
      <c r="G23" s="120"/>
      <c r="H23" s="128"/>
      <c r="I23" s="124" t="str">
        <f>IFERROR(VLOOKUP(H23,#REF!,3,0),"הזן ת.ז ספורטאי")</f>
        <v>הזן ת.ז ספורטאי</v>
      </c>
      <c r="J23" s="118"/>
      <c r="K23" s="119"/>
      <c r="L23" s="52"/>
      <c r="M23" s="120"/>
      <c r="N23" s="121" t="str" cm="1">
        <f t="array" ref="N23">IFERROR(_xlfn.IFS(M23=1,16,M23=2,12,M23=3,10,AND(M23&gt;=4,M23&lt;=8),5,AND(M23&gt;=9,M23&lt;=16),2,M23/G23&lt;=(1/3),1,M23/G23&gt;(1/3),0),"הזן נתונים")</f>
        <v>הזן נתונים</v>
      </c>
      <c r="O23" s="121" t="str" cm="1">
        <f t="array" ref="O23">IFERROR(_xlfn.IFS(C23=$W$6,N23,C23=$W$7,N23*4,OR(C23=$W$8,C23=$W$9),N23*8),"הזן נתונים")</f>
        <v>הזן נתונים</v>
      </c>
      <c r="P23" s="129">
        <f t="shared" si="0"/>
        <v>0</v>
      </c>
      <c r="Q23" s="28">
        <f>IF(OR(C23=$W$8,C23=$W$9),IF(COUNTIFS($C$6:$C23,C23,$D$6:$D23,D23,$H$6:$H23,H23,$E$6:$E23,E23)&gt;1,0,2),0)</f>
        <v>2</v>
      </c>
      <c r="R23" s="129" t="e">
        <f t="shared" si="4"/>
        <v>#VALUE!</v>
      </c>
      <c r="S23" s="129">
        <f t="shared" si="1"/>
        <v>0</v>
      </c>
    </row>
    <row r="24" spans="1:19" ht="15.6">
      <c r="A24" s="29">
        <v>19</v>
      </c>
      <c r="B24" s="124"/>
      <c r="C24" s="124"/>
      <c r="D24" s="124"/>
      <c r="E24" s="127"/>
      <c r="F24" s="52"/>
      <c r="G24" s="120"/>
      <c r="H24" s="128"/>
      <c r="I24" s="124" t="str">
        <f>IFERROR(VLOOKUP(H24,#REF!,3,0),"הזן ת.ז ספורטאי")</f>
        <v>הזן ת.ז ספורטאי</v>
      </c>
      <c r="J24" s="118"/>
      <c r="K24" s="119"/>
      <c r="L24" s="52"/>
      <c r="M24" s="120"/>
      <c r="N24" s="121" t="str" cm="1">
        <f t="array" ref="N24">IFERROR(_xlfn.IFS(M24=1,16,M24=2,12,M24=3,10,AND(M24&gt;=4,M24&lt;=8),5,AND(M24&gt;=9,M24&lt;=16),2,M24/G24&lt;=(1/3),1,M24/G24&gt;(1/3),0),"הזן נתונים")</f>
        <v>הזן נתונים</v>
      </c>
      <c r="O24" s="121" t="str" cm="1">
        <f t="array" ref="O24">IFERROR(_xlfn.IFS(C24=$W$6,N24,C24=$W$7,N24*4,OR(C24=$W$8,C24=$W$9),N24*8),"הזן נתונים")</f>
        <v>הזן נתונים</v>
      </c>
      <c r="P24" s="129">
        <f t="shared" si="0"/>
        <v>0</v>
      </c>
      <c r="Q24" s="28">
        <f>IF(OR(C24=$W$8,C24=$W$9),IF(COUNTIFS($C$6:$C24,C24,$D$6:$D24,D24,$H$6:$H24,H24,$E$6:$E24,E24)&gt;1,0,2),0)</f>
        <v>2</v>
      </c>
      <c r="R24" s="129" t="e">
        <f t="shared" si="4"/>
        <v>#VALUE!</v>
      </c>
      <c r="S24" s="129">
        <f t="shared" si="1"/>
        <v>0</v>
      </c>
    </row>
    <row r="25" spans="1:19" ht="15.6">
      <c r="A25" s="29">
        <v>20</v>
      </c>
      <c r="B25" s="124"/>
      <c r="C25" s="124"/>
      <c r="D25" s="124"/>
      <c r="E25" s="127"/>
      <c r="F25" s="52"/>
      <c r="G25" s="120"/>
      <c r="H25" s="128"/>
      <c r="I25" s="124" t="str">
        <f>IFERROR(VLOOKUP(H25,#REF!,3,0),"הזן ת.ז ספורטאי")</f>
        <v>הזן ת.ז ספורטאי</v>
      </c>
      <c r="J25" s="118"/>
      <c r="K25" s="119"/>
      <c r="L25" s="52"/>
      <c r="M25" s="120"/>
      <c r="N25" s="121" t="str" cm="1">
        <f t="array" ref="N25">IFERROR(_xlfn.IFS(M25=1,16,M25=2,12,M25=3,10,AND(M25&gt;=4,M25&lt;=8),5,AND(M25&gt;=9,M25&lt;=16),2,M25/G25&lt;=(1/3),1,M25/G25&gt;(1/3),0),"הזן נתונים")</f>
        <v>הזן נתונים</v>
      </c>
      <c r="O25" s="121" t="str" cm="1">
        <f t="array" ref="O25">IFERROR(_xlfn.IFS(C25=$W$6,N25,C25=$W$7,N25*4,OR(C25=$W$8,C25=$W$9),N25*8),"הזן נתונים")</f>
        <v>הזן נתונים</v>
      </c>
      <c r="P25" s="129">
        <f t="shared" si="0"/>
        <v>0</v>
      </c>
      <c r="Q25" s="28">
        <f>IF(OR(C25=$W$8,C25=$W$9),IF(COUNTIFS($C$6:$C25,C25,$D$6:$D25,D25,$H$6:$H25,H25,$E$6:$E25,E25)&gt;1,0,2),0)</f>
        <v>2</v>
      </c>
      <c r="R25" s="129" t="e">
        <f t="shared" si="4"/>
        <v>#VALUE!</v>
      </c>
      <c r="S25" s="129">
        <f t="shared" si="1"/>
        <v>0</v>
      </c>
    </row>
    <row r="26" spans="1:19" ht="15.6">
      <c r="A26" s="29">
        <v>21</v>
      </c>
      <c r="B26" s="124"/>
      <c r="C26" s="124"/>
      <c r="D26" s="124"/>
      <c r="E26" s="127"/>
      <c r="F26" s="52"/>
      <c r="G26" s="120"/>
      <c r="H26" s="128"/>
      <c r="I26" s="124" t="str">
        <f>IFERROR(VLOOKUP(H26,#REF!,3,0),"הזן ת.ז ספורטאי")</f>
        <v>הזן ת.ז ספורטאי</v>
      </c>
      <c r="J26" s="118"/>
      <c r="K26" s="119"/>
      <c r="L26" s="52"/>
      <c r="M26" s="120"/>
      <c r="N26" s="121" t="str" cm="1">
        <f t="array" ref="N26">IFERROR(_xlfn.IFS(M26=1,16,M26=2,12,M26=3,10,AND(M26&gt;=4,M26&lt;=8),5,AND(M26&gt;=9,M26&lt;=16),2,M26/G26&lt;=(1/3),1,M26/G26&gt;(1/3),0),"הזן נתונים")</f>
        <v>הזן נתונים</v>
      </c>
      <c r="O26" s="121" t="str" cm="1">
        <f t="array" ref="O26">IFERROR(_xlfn.IFS(C26=$W$6,N26,C26=$W$7,N26*4,OR(C26=$W$8,C26=$W$9),N26*8),"הזן נתונים")</f>
        <v>הזן נתונים</v>
      </c>
      <c r="P26" s="129">
        <f t="shared" si="0"/>
        <v>0</v>
      </c>
      <c r="Q26" s="28">
        <f>IF(OR(C26=$W$8,C26=$W$9),IF(COUNTIFS($C$6:$C26,C26,$D$6:$D26,D26,$H$6:$H26,H26,$E$6:$E26,E26)&gt;1,0,2),0)</f>
        <v>2</v>
      </c>
      <c r="R26" s="129" t="e">
        <f t="shared" si="4"/>
        <v>#VALUE!</v>
      </c>
      <c r="S26" s="129">
        <f t="shared" si="1"/>
        <v>0</v>
      </c>
    </row>
    <row r="27" spans="1:19" ht="15.6">
      <c r="A27" s="29">
        <v>22</v>
      </c>
      <c r="B27" s="124"/>
      <c r="C27" s="124"/>
      <c r="D27" s="124"/>
      <c r="E27" s="127"/>
      <c r="F27" s="52"/>
      <c r="G27" s="120"/>
      <c r="H27" s="128"/>
      <c r="I27" s="124" t="str">
        <f>IFERROR(VLOOKUP(H27,#REF!,3,0),"הזן ת.ז ספורטאי")</f>
        <v>הזן ת.ז ספורטאי</v>
      </c>
      <c r="J27" s="118"/>
      <c r="K27" s="119"/>
      <c r="L27" s="52"/>
      <c r="M27" s="120"/>
      <c r="N27" s="121" t="str" cm="1">
        <f t="array" ref="N27">IFERROR(_xlfn.IFS(M27=1,16,M27=2,12,M27=3,10,AND(M27&gt;=4,M27&lt;=8),5,AND(M27&gt;=9,M27&lt;=16),2,M27/G27&lt;=(1/3),1,M27/G27&gt;(1/3),0),"הזן נתונים")</f>
        <v>הזן נתונים</v>
      </c>
      <c r="O27" s="121" t="str" cm="1">
        <f t="array" ref="O27">IFERROR(_xlfn.IFS(C27=$W$6,N27,C27=$W$7,N27*4,OR(C27=$W$8,C27=$W$9),N27*8),"הזן נתונים")</f>
        <v>הזן נתונים</v>
      </c>
      <c r="P27" s="129">
        <f t="shared" si="0"/>
        <v>0</v>
      </c>
      <c r="Q27" s="28">
        <f>IF(OR(C27=$W$8,C27=$W$9),IF(COUNTIFS($C$6:$C27,C27,$D$6:$D27,D27,$H$6:$H27,H27,$E$6:$E27,E27)&gt;1,0,2),0)</f>
        <v>2</v>
      </c>
      <c r="R27" s="129" t="e">
        <f t="shared" si="4"/>
        <v>#VALUE!</v>
      </c>
      <c r="S27" s="129">
        <f t="shared" si="1"/>
        <v>0</v>
      </c>
    </row>
    <row r="28" spans="1:19" ht="15.6">
      <c r="A28" s="29">
        <v>23</v>
      </c>
      <c r="B28" s="124"/>
      <c r="C28" s="124"/>
      <c r="D28" s="124"/>
      <c r="E28" s="127"/>
      <c r="F28" s="52"/>
      <c r="G28" s="120"/>
      <c r="H28" s="128"/>
      <c r="I28" s="124" t="str">
        <f>IFERROR(VLOOKUP(H28,#REF!,3,0),"הזן ת.ז ספורטאי")</f>
        <v>הזן ת.ז ספורטאי</v>
      </c>
      <c r="J28" s="118"/>
      <c r="K28" s="119"/>
      <c r="L28" s="52"/>
      <c r="M28" s="120"/>
      <c r="N28" s="121" t="str" cm="1">
        <f t="array" ref="N28">IFERROR(_xlfn.IFS(M28=1,16,M28=2,12,M28=3,10,AND(M28&gt;=4,M28&lt;=8),5,AND(M28&gt;=9,M28&lt;=16),2,M28/G28&lt;=(1/3),1,M28/G28&gt;(1/3),0),"הזן נתונים")</f>
        <v>הזן נתונים</v>
      </c>
      <c r="O28" s="121" t="str" cm="1">
        <f t="array" ref="O28">IFERROR(_xlfn.IFS(C28=$W$6,N28,C28=$W$7,N28*4,OR(C28=$W$8,C28=$W$9),N28*8),"הזן נתונים")</f>
        <v>הזן נתונים</v>
      </c>
      <c r="P28" s="129">
        <f t="shared" si="0"/>
        <v>0</v>
      </c>
      <c r="Q28" s="28">
        <f>IF(OR(C28=$W$8,C28=$W$9),IF(COUNTIFS($C$6:$C28,C28,$D$6:$D28,D28,$H$6:$H28,H28,$E$6:$E28,E28)&gt;1,0,2),0)</f>
        <v>2</v>
      </c>
      <c r="R28" s="129" t="e">
        <f t="shared" si="4"/>
        <v>#VALUE!</v>
      </c>
      <c r="S28" s="129">
        <f t="shared" si="1"/>
        <v>0</v>
      </c>
    </row>
  </sheetData>
  <sheetProtection algorithmName="SHA-512" hashValue="arRmEa44LzUdVFbfzp89YO+EThy7+gPrxacBC5bCFLfsFkJ91pqFXeFoJ5ya9F7lox7B+nnM5bK0BHKbkg5tJA==" saltValue="KI8rn6f3Q1HAvuC2VZvIYg==" spinCount="100000" sheet="1" objects="1" scenarios="1"/>
  <mergeCells count="3">
    <mergeCell ref="D2:E2"/>
    <mergeCell ref="N4:P4"/>
    <mergeCell ref="Q4:R4"/>
  </mergeCells>
  <conditionalFormatting sqref="B6:H28">
    <cfRule type="notContainsBlanks" dxfId="9" priority="3">
      <formula>LEN(TRIM(B6))&gt;0</formula>
    </cfRule>
  </conditionalFormatting>
  <conditionalFormatting sqref="H7">
    <cfRule type="duplicateValues" dxfId="8" priority="5"/>
    <cfRule type="notContainsBlanks" dxfId="7" priority="6">
      <formula>LEN(TRIM(H7))&gt;0</formula>
    </cfRule>
    <cfRule type="duplicateValues" dxfId="6" priority="7"/>
  </conditionalFormatting>
  <conditionalFormatting sqref="H8">
    <cfRule type="notContainsBlanks" dxfId="5" priority="1">
      <formula>LEN(TRIM(H8))&gt;0</formula>
    </cfRule>
    <cfRule type="duplicateValues" dxfId="4" priority="2"/>
    <cfRule type="duplicateValues" dxfId="3" priority="4"/>
  </conditionalFormatting>
  <conditionalFormatting sqref="J6:M28">
    <cfRule type="notContainsBlanks" dxfId="2" priority="8">
      <formula>LEN(TRIM(J6))&gt;0</formula>
    </cfRule>
  </conditionalFormatting>
  <dataValidations count="6">
    <dataValidation type="whole" operator="greaterThan" allowBlank="1" showInputMessage="1" showErrorMessage="1" sqref="H7:H8" xr:uid="{B6031D07-9FB7-47FC-9662-A8C50C9AFC12}">
      <formula1>10000000</formula1>
    </dataValidation>
    <dataValidation type="list" allowBlank="1" showInputMessage="1" showErrorMessage="1" sqref="B6:B28" xr:uid="{59D6253C-04B8-492E-AC26-F168F5231EFD}">
      <formula1>$V$6:$V$15</formula1>
    </dataValidation>
    <dataValidation type="list" allowBlank="1" showInputMessage="1" showErrorMessage="1" sqref="C6:C28" xr:uid="{C1F25775-3768-4088-9FC0-DEB3EA241A89}">
      <formula1>$W$6:$W$9</formula1>
    </dataValidation>
    <dataValidation type="list" allowBlank="1" showInputMessage="1" showErrorMessage="1" sqref="K6:K28" xr:uid="{A93A2D9A-62D2-4DAD-85DE-7363EBBBC536}">
      <formula1>$X$6:$X$7</formula1>
    </dataValidation>
    <dataValidation type="list" allowBlank="1" showInputMessage="1" showErrorMessage="1" sqref="L6:L28" xr:uid="{F98865F5-9473-4CF0-9DF3-870140DAEA37}">
      <formula1>$Y$6:$Y$17</formula1>
    </dataValidation>
    <dataValidation type="whole" allowBlank="1" showInputMessage="1" showErrorMessage="1" sqref="M6:M28 G6:G28" xr:uid="{6CE67977-2D27-4E5B-AC27-C3944F7BBDE6}">
      <formula1>0</formula1>
      <formula2>1000</formula2>
    </dataValidation>
  </dataValidations>
  <pageMargins left="0.7" right="0.7" top="0.75" bottom="0.75" header="0.3" footer="0.3"/>
  <ignoredErrors>
    <ignoredError sqref="B6:O8 B10:O28 B9:H9 J9:O9" unlockedFormula="1"/>
    <ignoredError sqref="I9" formula="1" unlockedFormula="1"/>
  </ignoredErrors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F62AD7-9C24-4CF3-BD59-351F62152FFA}">
  <dimension ref="A1:M63"/>
  <sheetViews>
    <sheetView rightToLeft="1" zoomScale="70" zoomScaleNormal="70" workbookViewId="0">
      <selection activeCell="B2" sqref="B2"/>
    </sheetView>
  </sheetViews>
  <sheetFormatPr defaultColWidth="9.21875" defaultRowHeight="13.8"/>
  <cols>
    <col min="1" max="1" width="10.44140625" style="30" customWidth="1"/>
    <col min="2" max="2" width="20.77734375" style="30" customWidth="1"/>
    <col min="3" max="3" width="20.21875" style="30" customWidth="1"/>
    <col min="4" max="4" width="12" style="30" customWidth="1"/>
    <col min="5" max="5" width="10.21875" style="30" bestFit="1" customWidth="1"/>
    <col min="6" max="6" width="14.21875" style="30" customWidth="1"/>
    <col min="7" max="7" width="14.77734375" style="30" customWidth="1"/>
    <col min="8" max="8" width="26.44140625" style="30" customWidth="1"/>
    <col min="9" max="9" width="15.77734375" style="30" customWidth="1"/>
    <col min="10" max="10" width="15.21875" style="30" customWidth="1"/>
    <col min="11" max="11" width="17.5546875" style="30" customWidth="1"/>
    <col min="12" max="12" width="16.44140625" style="30" customWidth="1"/>
    <col min="13" max="13" width="30.77734375" style="30" customWidth="1"/>
  </cols>
  <sheetData>
    <row r="1" spans="1:13" ht="23.25" customHeight="1" thickBot="1">
      <c r="J1" s="31"/>
      <c r="K1" s="32" t="s">
        <v>47</v>
      </c>
      <c r="L1" s="33">
        <v>12379</v>
      </c>
    </row>
    <row r="2" spans="1:13" s="41" customFormat="1" ht="33" customHeight="1" thickBot="1">
      <c r="A2" s="34"/>
      <c r="B2" s="32" t="s">
        <v>11</v>
      </c>
      <c r="C2" s="35">
        <f>[1]ראשי!B3</f>
        <v>0</v>
      </c>
      <c r="D2" s="34"/>
      <c r="E2" s="34"/>
      <c r="F2" s="36"/>
      <c r="G2" s="36"/>
      <c r="H2" s="37" t="s">
        <v>48</v>
      </c>
      <c r="I2" s="34"/>
      <c r="J2" s="38"/>
      <c r="K2" s="39" t="s">
        <v>49</v>
      </c>
      <c r="L2" s="40" t="s">
        <v>50</v>
      </c>
      <c r="M2" s="30"/>
    </row>
    <row r="3" spans="1:13" ht="41.25" customHeight="1" thickBot="1">
      <c r="B3" s="20"/>
      <c r="C3" s="20"/>
      <c r="D3" s="20"/>
      <c r="E3" s="20"/>
      <c r="F3" s="20"/>
      <c r="G3" s="20"/>
      <c r="H3" s="42"/>
      <c r="J3" s="43" t="s">
        <v>10</v>
      </c>
      <c r="K3" s="44">
        <f>SUM(G6:G55)</f>
        <v>0</v>
      </c>
      <c r="L3" s="45">
        <f>SUM(H6:H55)</f>
        <v>0</v>
      </c>
    </row>
    <row r="4" spans="1:13" ht="41.25" customHeight="1" thickBot="1"/>
    <row r="5" spans="1:13" ht="33.75" customHeight="1" thickBot="1">
      <c r="A5" s="46" t="s">
        <v>29</v>
      </c>
      <c r="B5" s="47" t="s">
        <v>51</v>
      </c>
      <c r="C5" s="47" t="s">
        <v>52</v>
      </c>
      <c r="D5" s="47" t="s">
        <v>53</v>
      </c>
      <c r="E5" s="47" t="s">
        <v>54</v>
      </c>
      <c r="F5" s="47" t="s">
        <v>55</v>
      </c>
      <c r="G5" s="47" t="s">
        <v>56</v>
      </c>
      <c r="H5" s="48" t="s">
        <v>57</v>
      </c>
    </row>
    <row r="6" spans="1:13">
      <c r="A6" s="49">
        <v>1</v>
      </c>
      <c r="B6" s="52"/>
      <c r="C6" s="52"/>
      <c r="D6" s="53"/>
      <c r="E6" s="52"/>
      <c r="F6" s="52"/>
      <c r="G6" s="50">
        <f t="shared" ref="G6:G22" si="0">IFERROR(IF(D6=0,0,IF(E6="מדריך",VLOOKUP(F6,$J$60:$K$63,2,0),IF(E6="מאמן",VLOOKUP(F6,$J$60:$K$63,2,0)*4,0))),"")</f>
        <v>0</v>
      </c>
      <c r="H6" s="50">
        <f t="shared" ref="H6:H22" si="1">IF(C6="נקבה",G6*1.5,0)</f>
        <v>0</v>
      </c>
    </row>
    <row r="7" spans="1:13">
      <c r="A7" s="51">
        <v>2</v>
      </c>
      <c r="B7" s="52"/>
      <c r="C7" s="52"/>
      <c r="D7" s="53"/>
      <c r="E7" s="52"/>
      <c r="F7" s="52"/>
      <c r="G7" s="50">
        <f t="shared" si="0"/>
        <v>0</v>
      </c>
      <c r="H7" s="50">
        <f t="shared" si="1"/>
        <v>0</v>
      </c>
    </row>
    <row r="8" spans="1:13">
      <c r="A8" s="51">
        <v>3</v>
      </c>
      <c r="B8" s="52"/>
      <c r="C8" s="52"/>
      <c r="D8" s="53"/>
      <c r="E8" s="52"/>
      <c r="F8" s="52"/>
      <c r="G8" s="50">
        <f t="shared" si="0"/>
        <v>0</v>
      </c>
      <c r="H8" s="50">
        <f t="shared" si="1"/>
        <v>0</v>
      </c>
    </row>
    <row r="9" spans="1:13">
      <c r="A9" s="51">
        <v>4</v>
      </c>
      <c r="B9" s="52"/>
      <c r="C9" s="52"/>
      <c r="D9" s="53"/>
      <c r="E9" s="52"/>
      <c r="F9" s="52"/>
      <c r="G9" s="50">
        <f t="shared" si="0"/>
        <v>0</v>
      </c>
      <c r="H9" s="50">
        <f t="shared" si="1"/>
        <v>0</v>
      </c>
    </row>
    <row r="10" spans="1:13">
      <c r="A10" s="51">
        <v>5</v>
      </c>
      <c r="B10" s="52"/>
      <c r="C10" s="52"/>
      <c r="D10" s="53"/>
      <c r="E10" s="52"/>
      <c r="F10" s="52"/>
      <c r="G10" s="50">
        <f t="shared" si="0"/>
        <v>0</v>
      </c>
      <c r="H10" s="50">
        <f t="shared" si="1"/>
        <v>0</v>
      </c>
    </row>
    <row r="11" spans="1:13">
      <c r="A11" s="51">
        <v>6</v>
      </c>
      <c r="B11" s="52"/>
      <c r="C11" s="52"/>
      <c r="D11" s="53"/>
      <c r="E11" s="52"/>
      <c r="F11" s="52"/>
      <c r="G11" s="50">
        <f t="shared" si="0"/>
        <v>0</v>
      </c>
      <c r="H11" s="50">
        <f t="shared" si="1"/>
        <v>0</v>
      </c>
    </row>
    <row r="12" spans="1:13">
      <c r="A12" s="51">
        <v>7</v>
      </c>
      <c r="B12" s="52"/>
      <c r="C12" s="52"/>
      <c r="D12" s="53"/>
      <c r="E12" s="52"/>
      <c r="F12" s="52"/>
      <c r="G12" s="50">
        <f t="shared" si="0"/>
        <v>0</v>
      </c>
      <c r="H12" s="50">
        <f t="shared" si="1"/>
        <v>0</v>
      </c>
    </row>
    <row r="13" spans="1:13">
      <c r="A13" s="51">
        <v>8</v>
      </c>
      <c r="B13" s="52"/>
      <c r="C13" s="52"/>
      <c r="D13" s="53"/>
      <c r="E13" s="52"/>
      <c r="F13" s="52"/>
      <c r="G13" s="50">
        <f t="shared" si="0"/>
        <v>0</v>
      </c>
      <c r="H13" s="50">
        <f t="shared" si="1"/>
        <v>0</v>
      </c>
    </row>
    <row r="14" spans="1:13">
      <c r="A14" s="51">
        <v>9</v>
      </c>
      <c r="B14" s="52"/>
      <c r="C14" s="52"/>
      <c r="D14" s="53"/>
      <c r="E14" s="52"/>
      <c r="F14" s="52"/>
      <c r="G14" s="50">
        <f t="shared" si="0"/>
        <v>0</v>
      </c>
      <c r="H14" s="50">
        <f t="shared" si="1"/>
        <v>0</v>
      </c>
    </row>
    <row r="15" spans="1:13">
      <c r="A15" s="51">
        <v>10</v>
      </c>
      <c r="B15" s="52"/>
      <c r="C15" s="52"/>
      <c r="D15" s="53"/>
      <c r="E15" s="52"/>
      <c r="F15" s="52"/>
      <c r="G15" s="50">
        <f t="shared" si="0"/>
        <v>0</v>
      </c>
      <c r="H15" s="50">
        <f t="shared" si="1"/>
        <v>0</v>
      </c>
    </row>
    <row r="16" spans="1:13">
      <c r="A16" s="51">
        <v>11</v>
      </c>
      <c r="B16" s="52"/>
      <c r="C16" s="52"/>
      <c r="D16" s="53"/>
      <c r="E16" s="52"/>
      <c r="F16" s="52"/>
      <c r="G16" s="50">
        <f t="shared" si="0"/>
        <v>0</v>
      </c>
      <c r="H16" s="50">
        <f t="shared" si="1"/>
        <v>0</v>
      </c>
    </row>
    <row r="17" spans="1:8">
      <c r="A17" s="51">
        <v>12</v>
      </c>
      <c r="B17" s="52"/>
      <c r="C17" s="52"/>
      <c r="D17" s="53"/>
      <c r="E17" s="52"/>
      <c r="F17" s="52"/>
      <c r="G17" s="50">
        <f t="shared" si="0"/>
        <v>0</v>
      </c>
      <c r="H17" s="50">
        <f t="shared" si="1"/>
        <v>0</v>
      </c>
    </row>
    <row r="18" spans="1:8">
      <c r="A18" s="51">
        <v>13</v>
      </c>
      <c r="B18" s="52"/>
      <c r="C18" s="52"/>
      <c r="D18" s="53"/>
      <c r="E18" s="52"/>
      <c r="F18" s="52"/>
      <c r="G18" s="50">
        <f t="shared" si="0"/>
        <v>0</v>
      </c>
      <c r="H18" s="50">
        <f t="shared" si="1"/>
        <v>0</v>
      </c>
    </row>
    <row r="19" spans="1:8">
      <c r="A19" s="51">
        <v>14</v>
      </c>
      <c r="B19" s="52"/>
      <c r="C19" s="52"/>
      <c r="D19" s="53"/>
      <c r="E19" s="52"/>
      <c r="F19" s="52"/>
      <c r="G19" s="50">
        <f t="shared" si="0"/>
        <v>0</v>
      </c>
      <c r="H19" s="50">
        <f t="shared" si="1"/>
        <v>0</v>
      </c>
    </row>
    <row r="20" spans="1:8">
      <c r="A20" s="51">
        <v>15</v>
      </c>
      <c r="B20" s="52"/>
      <c r="C20" s="52"/>
      <c r="D20" s="53"/>
      <c r="E20" s="52"/>
      <c r="F20" s="52"/>
      <c r="G20" s="50">
        <f t="shared" si="0"/>
        <v>0</v>
      </c>
      <c r="H20" s="50">
        <f t="shared" si="1"/>
        <v>0</v>
      </c>
    </row>
    <row r="21" spans="1:8">
      <c r="A21" s="51">
        <v>16</v>
      </c>
      <c r="B21" s="52"/>
      <c r="C21" s="52"/>
      <c r="D21" s="53"/>
      <c r="E21" s="52"/>
      <c r="F21" s="52"/>
      <c r="G21" s="50">
        <f t="shared" si="0"/>
        <v>0</v>
      </c>
      <c r="H21" s="50">
        <f t="shared" si="1"/>
        <v>0</v>
      </c>
    </row>
    <row r="22" spans="1:8">
      <c r="A22" s="51">
        <v>17</v>
      </c>
      <c r="B22" s="52"/>
      <c r="C22" s="52"/>
      <c r="D22" s="53"/>
      <c r="E22" s="52"/>
      <c r="F22" s="52"/>
      <c r="G22" s="50">
        <f t="shared" si="0"/>
        <v>0</v>
      </c>
      <c r="H22" s="50">
        <f t="shared" si="1"/>
        <v>0</v>
      </c>
    </row>
    <row r="23" spans="1:8">
      <c r="A23" s="51">
        <v>18</v>
      </c>
      <c r="B23" s="52"/>
      <c r="C23" s="52"/>
      <c r="D23" s="53"/>
      <c r="E23" s="52"/>
      <c r="F23" s="52"/>
      <c r="G23" s="50">
        <f t="shared" ref="G23:G55" si="2">IFERROR(IF(D23=0,0,IF(E23="מדריך",VLOOKUP(F23,$J$60:$K$63,2,0),IF(E23="מאמן",VLOOKUP(F23,$J$60:$K$63,2,0)*4,0))),"")</f>
        <v>0</v>
      </c>
      <c r="H23" s="50">
        <f t="shared" ref="H23:H55" si="3">IF(C23="נקבה",G23*1.5,0)</f>
        <v>0</v>
      </c>
    </row>
    <row r="24" spans="1:8">
      <c r="A24" s="51">
        <v>19</v>
      </c>
      <c r="B24" s="52"/>
      <c r="C24" s="52"/>
      <c r="D24" s="53"/>
      <c r="E24" s="52"/>
      <c r="F24" s="52"/>
      <c r="G24" s="50">
        <f t="shared" si="2"/>
        <v>0</v>
      </c>
      <c r="H24" s="50">
        <f t="shared" si="3"/>
        <v>0</v>
      </c>
    </row>
    <row r="25" spans="1:8">
      <c r="A25" s="51">
        <v>20</v>
      </c>
      <c r="B25" s="52"/>
      <c r="C25" s="52"/>
      <c r="D25" s="53"/>
      <c r="E25" s="52"/>
      <c r="F25" s="52"/>
      <c r="G25" s="50">
        <f t="shared" si="2"/>
        <v>0</v>
      </c>
      <c r="H25" s="50">
        <f t="shared" si="3"/>
        <v>0</v>
      </c>
    </row>
    <row r="26" spans="1:8">
      <c r="A26" s="51">
        <v>21</v>
      </c>
      <c r="B26" s="52"/>
      <c r="C26" s="52"/>
      <c r="D26" s="53"/>
      <c r="E26" s="52"/>
      <c r="F26" s="52"/>
      <c r="G26" s="50">
        <f t="shared" si="2"/>
        <v>0</v>
      </c>
      <c r="H26" s="50">
        <f t="shared" si="3"/>
        <v>0</v>
      </c>
    </row>
    <row r="27" spans="1:8">
      <c r="A27" s="51">
        <v>22</v>
      </c>
      <c r="B27" s="52"/>
      <c r="C27" s="52"/>
      <c r="D27" s="53"/>
      <c r="E27" s="52"/>
      <c r="F27" s="52"/>
      <c r="G27" s="50">
        <f t="shared" si="2"/>
        <v>0</v>
      </c>
      <c r="H27" s="50">
        <f t="shared" si="3"/>
        <v>0</v>
      </c>
    </row>
    <row r="28" spans="1:8">
      <c r="A28" s="51">
        <v>23</v>
      </c>
      <c r="B28" s="52"/>
      <c r="C28" s="52"/>
      <c r="D28" s="53"/>
      <c r="E28" s="52"/>
      <c r="F28" s="52"/>
      <c r="G28" s="50">
        <f t="shared" si="2"/>
        <v>0</v>
      </c>
      <c r="H28" s="50">
        <f t="shared" si="3"/>
        <v>0</v>
      </c>
    </row>
    <row r="29" spans="1:8">
      <c r="A29" s="51">
        <v>24</v>
      </c>
      <c r="B29" s="52"/>
      <c r="C29" s="52"/>
      <c r="D29" s="53"/>
      <c r="E29" s="52"/>
      <c r="F29" s="52"/>
      <c r="G29" s="50">
        <f t="shared" si="2"/>
        <v>0</v>
      </c>
      <c r="H29" s="50">
        <f t="shared" si="3"/>
        <v>0</v>
      </c>
    </row>
    <row r="30" spans="1:8">
      <c r="A30" s="51">
        <v>25</v>
      </c>
      <c r="B30" s="52"/>
      <c r="C30" s="52"/>
      <c r="D30" s="53"/>
      <c r="E30" s="52"/>
      <c r="F30" s="52"/>
      <c r="G30" s="50">
        <f t="shared" si="2"/>
        <v>0</v>
      </c>
      <c r="H30" s="50">
        <f t="shared" si="3"/>
        <v>0</v>
      </c>
    </row>
    <row r="31" spans="1:8">
      <c r="A31" s="51">
        <v>26</v>
      </c>
      <c r="B31" s="52"/>
      <c r="C31" s="52"/>
      <c r="D31" s="53"/>
      <c r="E31" s="52"/>
      <c r="F31" s="52"/>
      <c r="G31" s="50">
        <f t="shared" si="2"/>
        <v>0</v>
      </c>
      <c r="H31" s="50">
        <f t="shared" si="3"/>
        <v>0</v>
      </c>
    </row>
    <row r="32" spans="1:8">
      <c r="A32" s="51">
        <v>27</v>
      </c>
      <c r="B32" s="52"/>
      <c r="C32" s="52"/>
      <c r="D32" s="53"/>
      <c r="E32" s="52"/>
      <c r="F32" s="52"/>
      <c r="G32" s="50">
        <f t="shared" si="2"/>
        <v>0</v>
      </c>
      <c r="H32" s="50">
        <f t="shared" si="3"/>
        <v>0</v>
      </c>
    </row>
    <row r="33" spans="1:8">
      <c r="A33" s="51">
        <v>28</v>
      </c>
      <c r="B33" s="52"/>
      <c r="C33" s="52"/>
      <c r="D33" s="53"/>
      <c r="E33" s="52"/>
      <c r="F33" s="52"/>
      <c r="G33" s="50">
        <f t="shared" si="2"/>
        <v>0</v>
      </c>
      <c r="H33" s="50">
        <f t="shared" si="3"/>
        <v>0</v>
      </c>
    </row>
    <row r="34" spans="1:8">
      <c r="A34" s="51">
        <v>29</v>
      </c>
      <c r="B34" s="52"/>
      <c r="C34" s="52"/>
      <c r="D34" s="53"/>
      <c r="E34" s="52"/>
      <c r="F34" s="52"/>
      <c r="G34" s="50">
        <f t="shared" si="2"/>
        <v>0</v>
      </c>
      <c r="H34" s="50">
        <f t="shared" si="3"/>
        <v>0</v>
      </c>
    </row>
    <row r="35" spans="1:8">
      <c r="A35" s="51">
        <v>30</v>
      </c>
      <c r="B35" s="52"/>
      <c r="C35" s="52"/>
      <c r="D35" s="53"/>
      <c r="E35" s="52"/>
      <c r="F35" s="52"/>
      <c r="G35" s="50">
        <f t="shared" si="2"/>
        <v>0</v>
      </c>
      <c r="H35" s="50">
        <f t="shared" si="3"/>
        <v>0</v>
      </c>
    </row>
    <row r="36" spans="1:8">
      <c r="A36" s="51">
        <v>31</v>
      </c>
      <c r="B36" s="52"/>
      <c r="C36" s="52"/>
      <c r="D36" s="53"/>
      <c r="E36" s="52"/>
      <c r="F36" s="52"/>
      <c r="G36" s="50">
        <f t="shared" si="2"/>
        <v>0</v>
      </c>
      <c r="H36" s="50">
        <f t="shared" si="3"/>
        <v>0</v>
      </c>
    </row>
    <row r="37" spans="1:8">
      <c r="A37" s="51">
        <v>32</v>
      </c>
      <c r="B37" s="52"/>
      <c r="C37" s="52"/>
      <c r="D37" s="53"/>
      <c r="E37" s="52"/>
      <c r="F37" s="52"/>
      <c r="G37" s="50">
        <f t="shared" si="2"/>
        <v>0</v>
      </c>
      <c r="H37" s="50">
        <f t="shared" si="3"/>
        <v>0</v>
      </c>
    </row>
    <row r="38" spans="1:8">
      <c r="A38" s="51">
        <v>33</v>
      </c>
      <c r="B38" s="52"/>
      <c r="C38" s="52"/>
      <c r="D38" s="53"/>
      <c r="E38" s="52"/>
      <c r="F38" s="52"/>
      <c r="G38" s="50">
        <f t="shared" si="2"/>
        <v>0</v>
      </c>
      <c r="H38" s="50">
        <f t="shared" si="3"/>
        <v>0</v>
      </c>
    </row>
    <row r="39" spans="1:8">
      <c r="A39" s="51">
        <v>34</v>
      </c>
      <c r="B39" s="52"/>
      <c r="C39" s="52"/>
      <c r="D39" s="53"/>
      <c r="E39" s="52"/>
      <c r="F39" s="52"/>
      <c r="G39" s="50">
        <f t="shared" si="2"/>
        <v>0</v>
      </c>
      <c r="H39" s="50">
        <f t="shared" si="3"/>
        <v>0</v>
      </c>
    </row>
    <row r="40" spans="1:8">
      <c r="A40" s="51">
        <v>35</v>
      </c>
      <c r="B40" s="52"/>
      <c r="C40" s="52"/>
      <c r="D40" s="53"/>
      <c r="E40" s="52"/>
      <c r="F40" s="52"/>
      <c r="G40" s="50">
        <f t="shared" si="2"/>
        <v>0</v>
      </c>
      <c r="H40" s="50">
        <f t="shared" si="3"/>
        <v>0</v>
      </c>
    </row>
    <row r="41" spans="1:8">
      <c r="A41" s="51">
        <v>36</v>
      </c>
      <c r="B41" s="52"/>
      <c r="C41" s="52"/>
      <c r="D41" s="53"/>
      <c r="E41" s="52"/>
      <c r="F41" s="52"/>
      <c r="G41" s="50">
        <f t="shared" si="2"/>
        <v>0</v>
      </c>
      <c r="H41" s="50">
        <f t="shared" si="3"/>
        <v>0</v>
      </c>
    </row>
    <row r="42" spans="1:8">
      <c r="A42" s="51">
        <v>37</v>
      </c>
      <c r="B42" s="52"/>
      <c r="C42" s="52"/>
      <c r="D42" s="53"/>
      <c r="E42" s="52"/>
      <c r="F42" s="52"/>
      <c r="G42" s="50">
        <f t="shared" si="2"/>
        <v>0</v>
      </c>
      <c r="H42" s="50">
        <f t="shared" si="3"/>
        <v>0</v>
      </c>
    </row>
    <row r="43" spans="1:8">
      <c r="A43" s="51">
        <v>38</v>
      </c>
      <c r="B43" s="52"/>
      <c r="C43" s="52"/>
      <c r="D43" s="53"/>
      <c r="E43" s="52"/>
      <c r="F43" s="52"/>
      <c r="G43" s="50">
        <f t="shared" si="2"/>
        <v>0</v>
      </c>
      <c r="H43" s="50">
        <f t="shared" si="3"/>
        <v>0</v>
      </c>
    </row>
    <row r="44" spans="1:8">
      <c r="A44" s="51">
        <v>39</v>
      </c>
      <c r="B44" s="52"/>
      <c r="C44" s="52"/>
      <c r="D44" s="53"/>
      <c r="E44" s="52"/>
      <c r="F44" s="52"/>
      <c r="G44" s="50">
        <f t="shared" si="2"/>
        <v>0</v>
      </c>
      <c r="H44" s="50">
        <f t="shared" si="3"/>
        <v>0</v>
      </c>
    </row>
    <row r="45" spans="1:8">
      <c r="A45" s="51">
        <v>40</v>
      </c>
      <c r="B45" s="52"/>
      <c r="C45" s="52"/>
      <c r="D45" s="53"/>
      <c r="E45" s="52"/>
      <c r="F45" s="52"/>
      <c r="G45" s="50">
        <f t="shared" si="2"/>
        <v>0</v>
      </c>
      <c r="H45" s="50">
        <f t="shared" si="3"/>
        <v>0</v>
      </c>
    </row>
    <row r="46" spans="1:8">
      <c r="A46" s="51">
        <v>41</v>
      </c>
      <c r="B46" s="52"/>
      <c r="C46" s="52"/>
      <c r="D46" s="53"/>
      <c r="E46" s="52"/>
      <c r="F46" s="52"/>
      <c r="G46" s="50">
        <f t="shared" si="2"/>
        <v>0</v>
      </c>
      <c r="H46" s="50">
        <f t="shared" si="3"/>
        <v>0</v>
      </c>
    </row>
    <row r="47" spans="1:8">
      <c r="A47" s="51">
        <v>42</v>
      </c>
      <c r="B47" s="52"/>
      <c r="C47" s="52"/>
      <c r="D47" s="53"/>
      <c r="E47" s="52"/>
      <c r="F47" s="52"/>
      <c r="G47" s="50">
        <f t="shared" si="2"/>
        <v>0</v>
      </c>
      <c r="H47" s="50">
        <f t="shared" si="3"/>
        <v>0</v>
      </c>
    </row>
    <row r="48" spans="1:8">
      <c r="A48" s="51">
        <v>43</v>
      </c>
      <c r="B48" s="52"/>
      <c r="C48" s="52"/>
      <c r="D48" s="53"/>
      <c r="E48" s="52"/>
      <c r="F48" s="52"/>
      <c r="G48" s="50">
        <f t="shared" si="2"/>
        <v>0</v>
      </c>
      <c r="H48" s="50">
        <f t="shared" si="3"/>
        <v>0</v>
      </c>
    </row>
    <row r="49" spans="1:11">
      <c r="A49" s="51">
        <v>44</v>
      </c>
      <c r="B49" s="52"/>
      <c r="C49" s="52"/>
      <c r="D49" s="53"/>
      <c r="E49" s="52"/>
      <c r="F49" s="52"/>
      <c r="G49" s="50">
        <f t="shared" si="2"/>
        <v>0</v>
      </c>
      <c r="H49" s="50">
        <f t="shared" si="3"/>
        <v>0</v>
      </c>
    </row>
    <row r="50" spans="1:11">
      <c r="A50" s="51">
        <v>45</v>
      </c>
      <c r="B50" s="52"/>
      <c r="C50" s="52"/>
      <c r="D50" s="53"/>
      <c r="E50" s="52"/>
      <c r="F50" s="52"/>
      <c r="G50" s="50">
        <f t="shared" si="2"/>
        <v>0</v>
      </c>
      <c r="H50" s="50">
        <f t="shared" si="3"/>
        <v>0</v>
      </c>
    </row>
    <row r="51" spans="1:11">
      <c r="A51" s="51">
        <v>46</v>
      </c>
      <c r="B51" s="52"/>
      <c r="C51" s="52"/>
      <c r="D51" s="53"/>
      <c r="E51" s="52"/>
      <c r="F51" s="52"/>
      <c r="G51" s="50">
        <f t="shared" si="2"/>
        <v>0</v>
      </c>
      <c r="H51" s="50">
        <f t="shared" si="3"/>
        <v>0</v>
      </c>
    </row>
    <row r="52" spans="1:11">
      <c r="A52" s="51">
        <v>47</v>
      </c>
      <c r="B52" s="52"/>
      <c r="C52" s="52"/>
      <c r="D52" s="53"/>
      <c r="E52" s="52"/>
      <c r="F52" s="52"/>
      <c r="G52" s="50">
        <f t="shared" si="2"/>
        <v>0</v>
      </c>
      <c r="H52" s="50">
        <f t="shared" si="3"/>
        <v>0</v>
      </c>
    </row>
    <row r="53" spans="1:11">
      <c r="A53" s="51">
        <v>48</v>
      </c>
      <c r="B53" s="52"/>
      <c r="C53" s="52"/>
      <c r="D53" s="53"/>
      <c r="E53" s="52"/>
      <c r="F53" s="52"/>
      <c r="G53" s="50">
        <f t="shared" si="2"/>
        <v>0</v>
      </c>
      <c r="H53" s="50">
        <f t="shared" si="3"/>
        <v>0</v>
      </c>
    </row>
    <row r="54" spans="1:11">
      <c r="A54" s="51">
        <v>49</v>
      </c>
      <c r="B54" s="52"/>
      <c r="C54" s="52"/>
      <c r="D54" s="53"/>
      <c r="E54" s="52"/>
      <c r="F54" s="52"/>
      <c r="G54" s="50">
        <f t="shared" si="2"/>
        <v>0</v>
      </c>
      <c r="H54" s="50">
        <f t="shared" si="3"/>
        <v>0</v>
      </c>
    </row>
    <row r="55" spans="1:11">
      <c r="A55" s="51">
        <v>50</v>
      </c>
      <c r="B55" s="52"/>
      <c r="C55" s="52"/>
      <c r="D55" s="53"/>
      <c r="E55" s="52"/>
      <c r="F55" s="52"/>
      <c r="G55" s="50">
        <f t="shared" si="2"/>
        <v>0</v>
      </c>
      <c r="H55" s="50">
        <f t="shared" si="3"/>
        <v>0</v>
      </c>
    </row>
    <row r="60" spans="1:11">
      <c r="C60" s="30" t="s">
        <v>58</v>
      </c>
      <c r="E60" s="30" t="s">
        <v>18</v>
      </c>
      <c r="H60" s="30">
        <v>1</v>
      </c>
      <c r="I60" s="30" t="s">
        <v>62</v>
      </c>
      <c r="J60" s="30" t="s">
        <v>61</v>
      </c>
      <c r="K60" s="30">
        <v>1</v>
      </c>
    </row>
    <row r="61" spans="1:11">
      <c r="C61" s="30" t="s">
        <v>63</v>
      </c>
      <c r="E61" s="30" t="s">
        <v>15</v>
      </c>
      <c r="H61" s="30">
        <v>4</v>
      </c>
      <c r="I61" s="30" t="s">
        <v>59</v>
      </c>
      <c r="J61" s="30" t="s">
        <v>64</v>
      </c>
      <c r="K61" s="30">
        <v>1.1000000000000001</v>
      </c>
    </row>
    <row r="62" spans="1:11">
      <c r="J62" s="30" t="s">
        <v>60</v>
      </c>
      <c r="K62" s="30">
        <v>1.2</v>
      </c>
    </row>
    <row r="63" spans="1:11">
      <c r="J63" s="30" t="s">
        <v>65</v>
      </c>
      <c r="K63" s="30">
        <v>1.3</v>
      </c>
    </row>
  </sheetData>
  <conditionalFormatting sqref="B6:F55">
    <cfRule type="notContainsBlanks" dxfId="1" priority="3">
      <formula>LEN(TRIM(B6))&gt;0</formula>
    </cfRule>
  </conditionalFormatting>
  <conditionalFormatting sqref="D6:D55">
    <cfRule type="expression" dxfId="0" priority="4">
      <formula>#REF!="שגוי"</formula>
    </cfRule>
  </conditionalFormatting>
  <dataValidations count="4">
    <dataValidation type="list" allowBlank="1" showInputMessage="1" showErrorMessage="1" sqref="E6:E55" xr:uid="{C05F82CE-20D6-4A78-BC5C-30D576A98917}">
      <formula1>$I$60:$I$63</formula1>
    </dataValidation>
    <dataValidation type="list" allowBlank="1" showInputMessage="1" showErrorMessage="1" sqref="F6:F55" xr:uid="{52B1A8CB-6FCF-4D8C-9B7C-0DF13BAF16F3}">
      <formula1>$J$60:$J$63</formula1>
    </dataValidation>
    <dataValidation type="list" allowBlank="1" showInputMessage="1" showErrorMessage="1" sqref="C6:C55" xr:uid="{C16A64D9-0138-49AC-AF63-CAF3D1CF1CAF}">
      <formula1>$C$60:$C$61</formula1>
    </dataValidation>
    <dataValidation type="list" allowBlank="1" showInputMessage="1" showErrorMessage="1" sqref="C2" xr:uid="{C8C8A429-B82C-4364-93CA-38EC596A9E20}">
      <formula1>#REF!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EF1FA2-3C87-468C-89C8-035C3179A5B0}">
  <dimension ref="B1:H85"/>
  <sheetViews>
    <sheetView rightToLeft="1" topLeftCell="A58" workbookViewId="0">
      <selection activeCell="A82" sqref="A82:XFD82"/>
    </sheetView>
  </sheetViews>
  <sheetFormatPr defaultRowHeight="13.2"/>
  <cols>
    <col min="1" max="1" width="2.21875" customWidth="1"/>
    <col min="2" max="2" width="18.21875" style="13" customWidth="1"/>
    <col min="3" max="3" width="12.21875" style="13" customWidth="1"/>
    <col min="4" max="4" width="9.21875" style="13"/>
    <col min="5" max="5" width="11.77734375" style="13" customWidth="1"/>
    <col min="6" max="6" width="12" style="13" customWidth="1"/>
    <col min="7" max="7" width="9.21875" style="57"/>
  </cols>
  <sheetData>
    <row r="1" spans="2:8" ht="13.8" thickBot="1"/>
    <row r="2" spans="2:8" ht="14.4" thickBot="1">
      <c r="B2" s="77" t="s">
        <v>3</v>
      </c>
      <c r="C2" s="78">
        <v>2025</v>
      </c>
      <c r="E2" s="79">
        <v>45170</v>
      </c>
      <c r="F2" s="80">
        <v>45535</v>
      </c>
    </row>
    <row r="3" spans="2:8" ht="14.4" thickBot="1">
      <c r="B3" s="81" t="s">
        <v>4</v>
      </c>
      <c r="C3" s="82">
        <f>C2-1</f>
        <v>2024</v>
      </c>
    </row>
    <row r="4" spans="2:8">
      <c r="G4" s="13"/>
      <c r="H4" s="13"/>
    </row>
    <row r="5" spans="2:8" s="84" customFormat="1" ht="35.25" customHeight="1" thickBot="1">
      <c r="B5" s="83" t="s">
        <v>105</v>
      </c>
      <c r="C5" s="145" t="s">
        <v>106</v>
      </c>
      <c r="D5" s="145"/>
      <c r="E5" s="145" t="s">
        <v>107</v>
      </c>
      <c r="F5" s="145"/>
    </row>
    <row r="6" spans="2:8">
      <c r="B6" s="92" t="s">
        <v>114</v>
      </c>
      <c r="C6" s="94">
        <v>10</v>
      </c>
      <c r="D6" s="94">
        <v>12</v>
      </c>
      <c r="E6" s="94">
        <v>9</v>
      </c>
      <c r="F6" s="94">
        <v>11</v>
      </c>
      <c r="G6"/>
    </row>
    <row r="7" spans="2:8">
      <c r="B7" s="89" t="s">
        <v>115</v>
      </c>
      <c r="C7" s="93">
        <v>10</v>
      </c>
      <c r="D7" s="93">
        <v>12</v>
      </c>
      <c r="E7" s="93">
        <v>9</v>
      </c>
      <c r="F7" s="93">
        <v>11</v>
      </c>
      <c r="G7"/>
    </row>
    <row r="8" spans="2:8">
      <c r="B8" s="89" t="s">
        <v>116</v>
      </c>
      <c r="C8" s="93">
        <v>10</v>
      </c>
      <c r="D8" s="93">
        <v>12</v>
      </c>
      <c r="E8" s="93">
        <v>9</v>
      </c>
      <c r="F8" s="93">
        <v>11</v>
      </c>
      <c r="G8"/>
    </row>
    <row r="9" spans="2:8">
      <c r="B9" s="89" t="s">
        <v>117</v>
      </c>
      <c r="C9" s="93">
        <v>10</v>
      </c>
      <c r="D9" s="93">
        <v>12</v>
      </c>
      <c r="E9" s="93">
        <v>9</v>
      </c>
      <c r="F9" s="93">
        <v>11</v>
      </c>
      <c r="G9"/>
    </row>
    <row r="10" spans="2:8">
      <c r="B10" s="89" t="s">
        <v>118</v>
      </c>
      <c r="C10" s="93">
        <v>10</v>
      </c>
      <c r="D10" s="93">
        <v>12</v>
      </c>
      <c r="E10" s="93">
        <v>9</v>
      </c>
      <c r="F10" s="93">
        <v>11</v>
      </c>
      <c r="G10"/>
    </row>
    <row r="11" spans="2:8">
      <c r="B11" s="89" t="s">
        <v>118</v>
      </c>
      <c r="C11" s="93">
        <v>10</v>
      </c>
      <c r="D11" s="93">
        <v>12</v>
      </c>
      <c r="E11" s="93">
        <v>9</v>
      </c>
      <c r="F11" s="93">
        <v>11</v>
      </c>
      <c r="G11"/>
    </row>
    <row r="12" spans="2:8">
      <c r="B12" s="89" t="s">
        <v>66</v>
      </c>
      <c r="C12" s="93">
        <v>10</v>
      </c>
      <c r="D12" s="93">
        <v>12</v>
      </c>
      <c r="E12" s="93">
        <v>9</v>
      </c>
      <c r="F12" s="93">
        <v>11</v>
      </c>
      <c r="G12"/>
    </row>
    <row r="13" spans="2:8">
      <c r="B13" s="89" t="s">
        <v>119</v>
      </c>
      <c r="C13" s="93">
        <v>10</v>
      </c>
      <c r="D13" s="93">
        <v>12</v>
      </c>
      <c r="E13" s="93">
        <v>9</v>
      </c>
      <c r="F13" s="93">
        <v>11</v>
      </c>
      <c r="G13"/>
    </row>
    <row r="14" spans="2:8">
      <c r="B14" s="89" t="s">
        <v>120</v>
      </c>
      <c r="C14" s="93">
        <v>9</v>
      </c>
      <c r="D14" s="93">
        <v>11</v>
      </c>
      <c r="E14" s="93">
        <v>8</v>
      </c>
      <c r="F14" s="93">
        <v>10</v>
      </c>
      <c r="G14"/>
    </row>
    <row r="15" spans="2:8">
      <c r="B15" s="89" t="s">
        <v>121</v>
      </c>
      <c r="C15" s="93">
        <v>10</v>
      </c>
      <c r="D15" s="93">
        <v>12</v>
      </c>
      <c r="E15" s="93">
        <v>9</v>
      </c>
      <c r="F15" s="93">
        <v>11</v>
      </c>
      <c r="G15"/>
    </row>
    <row r="16" spans="2:8">
      <c r="B16" s="89" t="s">
        <v>122</v>
      </c>
      <c r="C16" s="93">
        <v>10</v>
      </c>
      <c r="D16" s="93">
        <v>12</v>
      </c>
      <c r="E16" s="93">
        <v>9</v>
      </c>
      <c r="F16" s="93">
        <v>11</v>
      </c>
      <c r="G16"/>
    </row>
    <row r="17" spans="2:7">
      <c r="B17" s="89" t="s">
        <v>123</v>
      </c>
      <c r="C17" s="93">
        <v>10</v>
      </c>
      <c r="D17" s="93">
        <v>12</v>
      </c>
      <c r="E17" s="93">
        <v>9</v>
      </c>
      <c r="F17" s="93">
        <v>11</v>
      </c>
      <c r="G17"/>
    </row>
    <row r="18" spans="2:7">
      <c r="B18" s="89" t="s">
        <v>124</v>
      </c>
      <c r="C18" s="93">
        <v>10</v>
      </c>
      <c r="D18" s="93">
        <v>12</v>
      </c>
      <c r="E18" s="93">
        <v>9</v>
      </c>
      <c r="F18" s="93">
        <v>11</v>
      </c>
      <c r="G18"/>
    </row>
    <row r="19" spans="2:7">
      <c r="B19" s="89" t="s">
        <v>125</v>
      </c>
      <c r="C19" s="93">
        <v>10</v>
      </c>
      <c r="D19" s="93">
        <v>12</v>
      </c>
      <c r="E19" s="93">
        <v>9</v>
      </c>
      <c r="F19" s="93">
        <v>11</v>
      </c>
      <c r="G19"/>
    </row>
    <row r="20" spans="2:7">
      <c r="B20" s="89" t="s">
        <v>126</v>
      </c>
      <c r="C20" s="93">
        <v>10</v>
      </c>
      <c r="D20" s="93">
        <v>12</v>
      </c>
      <c r="E20" s="93">
        <v>9</v>
      </c>
      <c r="F20" s="93">
        <v>11</v>
      </c>
      <c r="G20"/>
    </row>
    <row r="21" spans="2:7">
      <c r="B21" s="90" t="s">
        <v>127</v>
      </c>
      <c r="C21" s="93">
        <v>10</v>
      </c>
      <c r="D21" s="93">
        <v>12</v>
      </c>
      <c r="E21" s="93">
        <v>9</v>
      </c>
      <c r="F21" s="93">
        <v>11</v>
      </c>
      <c r="G21"/>
    </row>
    <row r="22" spans="2:7">
      <c r="B22" s="91" t="s">
        <v>128</v>
      </c>
      <c r="C22" s="93">
        <v>8</v>
      </c>
      <c r="D22" s="93">
        <v>10</v>
      </c>
      <c r="E22" s="93">
        <v>7</v>
      </c>
      <c r="F22" s="93">
        <v>9</v>
      </c>
      <c r="G22"/>
    </row>
    <row r="23" spans="2:7">
      <c r="B23" s="89" t="s">
        <v>129</v>
      </c>
      <c r="C23" s="93">
        <v>10</v>
      </c>
      <c r="D23" s="93">
        <v>12</v>
      </c>
      <c r="E23" s="93">
        <v>9</v>
      </c>
      <c r="F23" s="93">
        <v>11</v>
      </c>
      <c r="G23"/>
    </row>
    <row r="24" spans="2:7">
      <c r="B24" s="89" t="s">
        <v>130</v>
      </c>
      <c r="C24" s="93">
        <v>10</v>
      </c>
      <c r="D24" s="93">
        <v>12</v>
      </c>
      <c r="E24" s="93">
        <v>9</v>
      </c>
      <c r="F24" s="93">
        <v>11</v>
      </c>
      <c r="G24"/>
    </row>
    <row r="25" spans="2:7">
      <c r="B25" s="89" t="s">
        <v>131</v>
      </c>
      <c r="C25" s="93">
        <v>10</v>
      </c>
      <c r="D25" s="93">
        <v>12</v>
      </c>
      <c r="E25" s="93">
        <v>9</v>
      </c>
      <c r="F25" s="93">
        <v>11</v>
      </c>
      <c r="G25"/>
    </row>
    <row r="26" spans="2:7">
      <c r="B26" s="89" t="s">
        <v>132</v>
      </c>
      <c r="C26" s="93">
        <v>10</v>
      </c>
      <c r="D26" s="93">
        <v>12</v>
      </c>
      <c r="E26" s="93">
        <v>9</v>
      </c>
      <c r="F26" s="93">
        <v>11</v>
      </c>
    </row>
    <row r="27" spans="2:7">
      <c r="B27" s="89" t="s">
        <v>108</v>
      </c>
      <c r="C27" s="93">
        <v>10</v>
      </c>
      <c r="D27" s="93">
        <v>12</v>
      </c>
      <c r="E27" s="93">
        <v>9</v>
      </c>
      <c r="F27" s="93">
        <v>11</v>
      </c>
    </row>
    <row r="28" spans="2:7">
      <c r="B28" s="89" t="s">
        <v>133</v>
      </c>
      <c r="C28" s="93">
        <v>10</v>
      </c>
      <c r="D28" s="93">
        <v>12</v>
      </c>
      <c r="E28" s="93">
        <v>9</v>
      </c>
      <c r="F28" s="93">
        <v>11</v>
      </c>
    </row>
    <row r="29" spans="2:7">
      <c r="B29" s="89" t="s">
        <v>134</v>
      </c>
      <c r="C29" s="93">
        <v>8</v>
      </c>
      <c r="D29" s="93">
        <v>10</v>
      </c>
      <c r="E29" s="93">
        <v>7</v>
      </c>
      <c r="F29" s="93">
        <v>9</v>
      </c>
    </row>
    <row r="30" spans="2:7">
      <c r="B30" s="89" t="s">
        <v>135</v>
      </c>
      <c r="C30" s="93">
        <v>10</v>
      </c>
      <c r="D30" s="93">
        <v>12</v>
      </c>
      <c r="E30" s="93">
        <v>9</v>
      </c>
      <c r="F30" s="93">
        <v>11</v>
      </c>
    </row>
    <row r="31" spans="2:7">
      <c r="B31" s="89" t="s">
        <v>136</v>
      </c>
      <c r="C31" s="93">
        <v>8</v>
      </c>
      <c r="D31" s="93">
        <v>10</v>
      </c>
      <c r="E31" s="93">
        <v>7</v>
      </c>
      <c r="F31" s="93">
        <v>9</v>
      </c>
    </row>
    <row r="32" spans="2:7">
      <c r="B32" s="89" t="s">
        <v>137</v>
      </c>
      <c r="C32" s="93">
        <v>10</v>
      </c>
      <c r="D32" s="93">
        <v>12</v>
      </c>
      <c r="E32" s="93">
        <v>9</v>
      </c>
      <c r="F32" s="93">
        <v>11</v>
      </c>
    </row>
    <row r="33" spans="2:6">
      <c r="B33" s="89" t="s">
        <v>138</v>
      </c>
      <c r="C33" s="93">
        <v>10</v>
      </c>
      <c r="D33" s="93">
        <v>12</v>
      </c>
      <c r="E33" s="93">
        <v>9</v>
      </c>
      <c r="F33" s="93">
        <v>11</v>
      </c>
    </row>
    <row r="34" spans="2:6">
      <c r="B34" s="89" t="s">
        <v>139</v>
      </c>
      <c r="C34" s="93">
        <v>10</v>
      </c>
      <c r="D34" s="93">
        <v>12</v>
      </c>
      <c r="E34" s="93">
        <v>9</v>
      </c>
      <c r="F34" s="93">
        <v>11</v>
      </c>
    </row>
    <row r="35" spans="2:6">
      <c r="B35" s="89" t="s">
        <v>140</v>
      </c>
      <c r="C35" s="93">
        <v>10</v>
      </c>
      <c r="D35" s="93">
        <v>12</v>
      </c>
      <c r="E35" s="93">
        <v>9</v>
      </c>
      <c r="F35" s="93">
        <v>11</v>
      </c>
    </row>
    <row r="36" spans="2:6">
      <c r="B36" s="89" t="s">
        <v>141</v>
      </c>
      <c r="C36" s="93">
        <v>10</v>
      </c>
      <c r="D36" s="93">
        <v>12</v>
      </c>
      <c r="E36" s="93">
        <v>9</v>
      </c>
      <c r="F36" s="93">
        <v>11</v>
      </c>
    </row>
    <row r="37" spans="2:6">
      <c r="B37" s="89" t="s">
        <v>142</v>
      </c>
      <c r="C37" s="93">
        <v>10</v>
      </c>
      <c r="D37" s="93">
        <v>12</v>
      </c>
      <c r="E37" s="93">
        <v>9</v>
      </c>
      <c r="F37" s="93">
        <v>11</v>
      </c>
    </row>
    <row r="38" spans="2:6">
      <c r="B38" s="89" t="s">
        <v>143</v>
      </c>
      <c r="C38" s="93">
        <v>9</v>
      </c>
      <c r="D38" s="93">
        <v>11</v>
      </c>
      <c r="E38" s="93">
        <v>8</v>
      </c>
      <c r="F38" s="93">
        <v>10</v>
      </c>
    </row>
    <row r="39" spans="2:6">
      <c r="B39" s="90" t="s">
        <v>144</v>
      </c>
      <c r="C39" s="93">
        <v>9</v>
      </c>
      <c r="D39" s="93">
        <v>11</v>
      </c>
      <c r="E39" s="93">
        <v>8</v>
      </c>
      <c r="F39" s="93">
        <v>10</v>
      </c>
    </row>
    <row r="40" spans="2:6">
      <c r="B40" s="91" t="s">
        <v>145</v>
      </c>
      <c r="C40" s="93">
        <v>10</v>
      </c>
      <c r="D40" s="93">
        <v>12</v>
      </c>
      <c r="E40" s="93">
        <v>9</v>
      </c>
      <c r="F40" s="93">
        <v>11</v>
      </c>
    </row>
    <row r="41" spans="2:6">
      <c r="B41" s="89" t="s">
        <v>146</v>
      </c>
      <c r="C41" s="93">
        <v>10</v>
      </c>
      <c r="D41" s="93">
        <v>12</v>
      </c>
      <c r="E41" s="93">
        <v>9</v>
      </c>
      <c r="F41" s="93">
        <v>11</v>
      </c>
    </row>
    <row r="42" spans="2:6">
      <c r="B42" s="89" t="s">
        <v>147</v>
      </c>
      <c r="C42" s="93">
        <v>10</v>
      </c>
      <c r="D42" s="93">
        <v>12</v>
      </c>
      <c r="E42" s="93">
        <v>9</v>
      </c>
      <c r="F42" s="93">
        <v>11</v>
      </c>
    </row>
    <row r="43" spans="2:6">
      <c r="B43" s="89" t="s">
        <v>148</v>
      </c>
      <c r="C43" s="93">
        <v>10</v>
      </c>
      <c r="D43" s="93">
        <v>12</v>
      </c>
      <c r="E43" s="93">
        <v>9</v>
      </c>
      <c r="F43" s="93">
        <v>11</v>
      </c>
    </row>
    <row r="44" spans="2:6">
      <c r="B44" s="89" t="s">
        <v>149</v>
      </c>
      <c r="C44" s="93">
        <v>10</v>
      </c>
      <c r="D44" s="93">
        <v>12</v>
      </c>
      <c r="E44" s="93">
        <v>9</v>
      </c>
      <c r="F44" s="93">
        <v>11</v>
      </c>
    </row>
    <row r="45" spans="2:6">
      <c r="B45" s="89" t="s">
        <v>150</v>
      </c>
      <c r="C45" s="93">
        <v>10</v>
      </c>
      <c r="D45" s="93">
        <v>12</v>
      </c>
      <c r="E45" s="93">
        <v>9</v>
      </c>
      <c r="F45" s="93">
        <v>11</v>
      </c>
    </row>
    <row r="46" spans="2:6">
      <c r="B46" s="89" t="s">
        <v>151</v>
      </c>
      <c r="C46" s="93">
        <v>10</v>
      </c>
      <c r="D46" s="93">
        <v>12</v>
      </c>
      <c r="E46" s="93">
        <v>9</v>
      </c>
      <c r="F46" s="93">
        <v>11</v>
      </c>
    </row>
    <row r="47" spans="2:6">
      <c r="B47" s="89" t="s">
        <v>152</v>
      </c>
      <c r="C47" s="93">
        <v>10</v>
      </c>
      <c r="D47" s="93">
        <v>12</v>
      </c>
      <c r="E47" s="93">
        <v>9</v>
      </c>
      <c r="F47" s="93">
        <v>11</v>
      </c>
    </row>
    <row r="48" spans="2:6">
      <c r="B48" s="89" t="s">
        <v>153</v>
      </c>
      <c r="C48" s="93">
        <v>10</v>
      </c>
      <c r="D48" s="93">
        <v>12</v>
      </c>
      <c r="E48" s="93">
        <v>9</v>
      </c>
      <c r="F48" s="93">
        <v>11</v>
      </c>
    </row>
    <row r="49" spans="2:6">
      <c r="B49" s="89" t="s">
        <v>154</v>
      </c>
      <c r="C49" s="93">
        <v>10</v>
      </c>
      <c r="D49" s="93">
        <v>12</v>
      </c>
      <c r="E49" s="93">
        <v>9</v>
      </c>
      <c r="F49" s="93">
        <v>11</v>
      </c>
    </row>
    <row r="50" spans="2:6">
      <c r="B50" s="89" t="s">
        <v>109</v>
      </c>
      <c r="C50" s="93">
        <v>10</v>
      </c>
      <c r="D50" s="93">
        <v>12</v>
      </c>
      <c r="E50" s="93">
        <v>9</v>
      </c>
      <c r="F50" s="93">
        <v>11</v>
      </c>
    </row>
    <row r="51" spans="2:6">
      <c r="B51" s="89" t="s">
        <v>155</v>
      </c>
      <c r="C51" s="93">
        <v>10</v>
      </c>
      <c r="D51" s="93">
        <v>12</v>
      </c>
      <c r="E51" s="93">
        <v>9</v>
      </c>
      <c r="F51" s="93">
        <v>11</v>
      </c>
    </row>
    <row r="52" spans="2:6">
      <c r="B52" s="89" t="s">
        <v>110</v>
      </c>
      <c r="C52" s="93">
        <v>10</v>
      </c>
      <c r="D52" s="93">
        <v>12</v>
      </c>
      <c r="E52" s="93">
        <v>9</v>
      </c>
      <c r="F52" s="93">
        <v>11</v>
      </c>
    </row>
    <row r="53" spans="2:6">
      <c r="B53" s="89" t="s">
        <v>156</v>
      </c>
      <c r="C53" s="93">
        <v>10</v>
      </c>
      <c r="D53" s="93">
        <v>12</v>
      </c>
      <c r="E53" s="93">
        <v>9</v>
      </c>
      <c r="F53" s="93">
        <v>11</v>
      </c>
    </row>
    <row r="54" spans="2:6">
      <c r="B54" s="89" t="s">
        <v>157</v>
      </c>
      <c r="C54" s="93">
        <v>10</v>
      </c>
      <c r="D54" s="93">
        <v>12</v>
      </c>
      <c r="E54" s="93">
        <v>9</v>
      </c>
      <c r="F54" s="93">
        <v>11</v>
      </c>
    </row>
    <row r="55" spans="2:6">
      <c r="B55" s="89" t="s">
        <v>158</v>
      </c>
      <c r="C55" s="93">
        <v>8</v>
      </c>
      <c r="D55" s="93">
        <v>10</v>
      </c>
      <c r="E55" s="93">
        <v>7</v>
      </c>
      <c r="F55" s="93">
        <v>9</v>
      </c>
    </row>
    <row r="56" spans="2:6">
      <c r="B56" s="89" t="s">
        <v>112</v>
      </c>
      <c r="C56" s="93">
        <v>10</v>
      </c>
      <c r="D56" s="93">
        <v>12</v>
      </c>
      <c r="E56" s="93">
        <v>9</v>
      </c>
      <c r="F56" s="93">
        <v>11</v>
      </c>
    </row>
    <row r="57" spans="2:6">
      <c r="B57" s="90" t="s">
        <v>159</v>
      </c>
      <c r="C57" s="93">
        <v>10</v>
      </c>
      <c r="D57" s="93">
        <v>12</v>
      </c>
      <c r="E57" s="93">
        <v>9</v>
      </c>
      <c r="F57" s="93">
        <v>11</v>
      </c>
    </row>
    <row r="58" spans="2:6">
      <c r="B58" s="89" t="s">
        <v>160</v>
      </c>
      <c r="C58" s="93">
        <v>10</v>
      </c>
      <c r="D58" s="93">
        <v>12</v>
      </c>
      <c r="E58" s="93">
        <v>9</v>
      </c>
      <c r="F58" s="93">
        <v>11</v>
      </c>
    </row>
    <row r="59" spans="2:6">
      <c r="B59" s="89" t="s">
        <v>161</v>
      </c>
      <c r="C59" s="93">
        <v>10</v>
      </c>
      <c r="D59" s="93">
        <v>12</v>
      </c>
      <c r="E59" s="93">
        <v>9</v>
      </c>
      <c r="F59" s="93">
        <v>11</v>
      </c>
    </row>
    <row r="60" spans="2:6">
      <c r="B60" s="89" t="s">
        <v>162</v>
      </c>
      <c r="C60" s="93">
        <v>10</v>
      </c>
      <c r="D60" s="93">
        <v>12</v>
      </c>
      <c r="E60" s="93">
        <v>9</v>
      </c>
      <c r="F60" s="93">
        <v>11</v>
      </c>
    </row>
    <row r="61" spans="2:6">
      <c r="B61" s="90" t="s">
        <v>163</v>
      </c>
      <c r="C61" s="93">
        <v>10</v>
      </c>
      <c r="D61" s="93">
        <v>12</v>
      </c>
      <c r="E61" s="93">
        <v>9</v>
      </c>
      <c r="F61" s="93">
        <v>11</v>
      </c>
    </row>
    <row r="62" spans="2:6">
      <c r="B62" s="91" t="s">
        <v>164</v>
      </c>
      <c r="C62" s="93">
        <v>10</v>
      </c>
      <c r="D62" s="93">
        <v>12</v>
      </c>
      <c r="E62" s="93">
        <v>9</v>
      </c>
      <c r="F62" s="93">
        <v>11</v>
      </c>
    </row>
    <row r="63" spans="2:6">
      <c r="B63" s="89" t="s">
        <v>165</v>
      </c>
      <c r="C63" s="93">
        <v>10</v>
      </c>
      <c r="D63" s="93">
        <v>12</v>
      </c>
      <c r="E63" s="93">
        <v>9</v>
      </c>
      <c r="F63" s="93">
        <v>11</v>
      </c>
    </row>
    <row r="64" spans="2:6">
      <c r="B64" s="89" t="s">
        <v>165</v>
      </c>
      <c r="C64" s="93">
        <v>10</v>
      </c>
      <c r="D64" s="93">
        <v>12</v>
      </c>
      <c r="E64" s="93">
        <v>9</v>
      </c>
      <c r="F64" s="93">
        <v>11</v>
      </c>
    </row>
    <row r="65" spans="2:6">
      <c r="B65" s="89" t="s">
        <v>166</v>
      </c>
      <c r="C65" s="93">
        <v>10</v>
      </c>
      <c r="D65" s="93">
        <v>12</v>
      </c>
      <c r="E65" s="93">
        <v>9</v>
      </c>
      <c r="F65" s="93">
        <v>11</v>
      </c>
    </row>
    <row r="66" spans="2:6">
      <c r="B66" s="89" t="s">
        <v>167</v>
      </c>
      <c r="C66" s="93">
        <v>10</v>
      </c>
      <c r="D66" s="93">
        <v>12</v>
      </c>
      <c r="E66" s="93">
        <v>9</v>
      </c>
      <c r="F66" s="93">
        <v>11</v>
      </c>
    </row>
    <row r="67" spans="2:6">
      <c r="B67" s="89" t="s">
        <v>168</v>
      </c>
      <c r="C67" s="93">
        <v>10</v>
      </c>
      <c r="D67" s="93">
        <v>12</v>
      </c>
      <c r="E67" s="93">
        <v>9</v>
      </c>
      <c r="F67" s="93">
        <v>11</v>
      </c>
    </row>
    <row r="68" spans="2:6">
      <c r="B68" s="89" t="s">
        <v>169</v>
      </c>
      <c r="C68" s="93">
        <v>10</v>
      </c>
      <c r="D68" s="93">
        <v>12</v>
      </c>
      <c r="E68" s="93">
        <v>9</v>
      </c>
      <c r="F68" s="93">
        <v>11</v>
      </c>
    </row>
    <row r="69" spans="2:6">
      <c r="B69" s="89" t="s">
        <v>170</v>
      </c>
      <c r="C69" s="93">
        <v>10</v>
      </c>
      <c r="D69" s="93">
        <v>12</v>
      </c>
      <c r="E69" s="93">
        <v>9</v>
      </c>
      <c r="F69" s="93">
        <v>11</v>
      </c>
    </row>
    <row r="70" spans="2:6">
      <c r="B70" s="89" t="s">
        <v>171</v>
      </c>
      <c r="C70" s="93">
        <v>10</v>
      </c>
      <c r="D70" s="93">
        <v>12</v>
      </c>
      <c r="E70" s="93">
        <v>9</v>
      </c>
      <c r="F70" s="93">
        <v>11</v>
      </c>
    </row>
    <row r="71" spans="2:6">
      <c r="B71" s="89" t="s">
        <v>111</v>
      </c>
      <c r="C71" s="93">
        <v>10</v>
      </c>
      <c r="D71" s="93">
        <v>12</v>
      </c>
      <c r="E71" s="93">
        <v>9</v>
      </c>
      <c r="F71" s="93">
        <v>11</v>
      </c>
    </row>
    <row r="72" spans="2:6">
      <c r="B72" s="89" t="s">
        <v>172</v>
      </c>
      <c r="C72" s="93">
        <v>10</v>
      </c>
      <c r="D72" s="93">
        <v>12</v>
      </c>
      <c r="E72" s="93">
        <v>9</v>
      </c>
      <c r="F72" s="93">
        <v>11</v>
      </c>
    </row>
    <row r="73" spans="2:6">
      <c r="B73" s="89" t="s">
        <v>173</v>
      </c>
      <c r="C73" s="93">
        <v>10</v>
      </c>
      <c r="D73" s="93">
        <v>12</v>
      </c>
      <c r="E73" s="93">
        <v>9</v>
      </c>
      <c r="F73" s="93">
        <v>11</v>
      </c>
    </row>
    <row r="74" spans="2:6">
      <c r="B74" s="89" t="s">
        <v>174</v>
      </c>
      <c r="C74" s="93">
        <v>10</v>
      </c>
      <c r="D74" s="93">
        <v>12</v>
      </c>
      <c r="E74" s="93">
        <v>9</v>
      </c>
      <c r="F74" s="93">
        <v>11</v>
      </c>
    </row>
    <row r="75" spans="2:6">
      <c r="B75" s="89" t="s">
        <v>175</v>
      </c>
      <c r="C75" s="93">
        <v>10</v>
      </c>
      <c r="D75" s="93">
        <v>12</v>
      </c>
      <c r="E75" s="93">
        <v>9</v>
      </c>
      <c r="F75" s="93">
        <v>11</v>
      </c>
    </row>
    <row r="76" spans="2:6">
      <c r="B76" s="89" t="s">
        <v>176</v>
      </c>
      <c r="C76" s="93">
        <v>10</v>
      </c>
      <c r="D76" s="93">
        <v>12</v>
      </c>
      <c r="E76" s="93">
        <v>9</v>
      </c>
      <c r="F76" s="93">
        <v>11</v>
      </c>
    </row>
    <row r="77" spans="2:6">
      <c r="B77" s="89" t="s">
        <v>177</v>
      </c>
      <c r="C77" s="93">
        <v>10</v>
      </c>
      <c r="D77" s="93">
        <v>12</v>
      </c>
      <c r="E77" s="93">
        <v>9</v>
      </c>
      <c r="F77" s="93">
        <v>11</v>
      </c>
    </row>
    <row r="78" spans="2:6">
      <c r="B78" s="89" t="s">
        <v>178</v>
      </c>
      <c r="C78" s="93">
        <v>9</v>
      </c>
      <c r="D78" s="93">
        <v>11</v>
      </c>
      <c r="E78" s="93">
        <v>8</v>
      </c>
      <c r="F78" s="93">
        <v>10</v>
      </c>
    </row>
    <row r="79" spans="2:6">
      <c r="B79" s="89" t="s">
        <v>179</v>
      </c>
      <c r="C79" s="93">
        <v>10</v>
      </c>
      <c r="D79" s="93">
        <v>12</v>
      </c>
      <c r="E79" s="93">
        <v>9</v>
      </c>
      <c r="F79" s="93">
        <v>11</v>
      </c>
    </row>
    <row r="80" spans="2:6">
      <c r="B80" s="89" t="s">
        <v>180</v>
      </c>
      <c r="C80" s="93">
        <v>10</v>
      </c>
      <c r="D80" s="93">
        <v>12</v>
      </c>
      <c r="E80" s="93">
        <v>9</v>
      </c>
      <c r="F80" s="93">
        <v>11</v>
      </c>
    </row>
    <row r="81" spans="2:6">
      <c r="B81" s="89" t="s">
        <v>181</v>
      </c>
      <c r="C81" s="93">
        <v>9</v>
      </c>
      <c r="D81" s="93">
        <v>11</v>
      </c>
      <c r="E81" s="93">
        <v>8</v>
      </c>
      <c r="F81" s="93">
        <v>10</v>
      </c>
    </row>
    <row r="82" spans="2:6">
      <c r="B82" s="89" t="s">
        <v>182</v>
      </c>
      <c r="C82" s="93">
        <v>10</v>
      </c>
      <c r="D82" s="93">
        <v>12</v>
      </c>
      <c r="E82" s="93">
        <v>9</v>
      </c>
      <c r="F82" s="93">
        <v>11</v>
      </c>
    </row>
    <row r="83" spans="2:6">
      <c r="B83" s="89" t="s">
        <v>1</v>
      </c>
      <c r="C83" s="93">
        <v>10</v>
      </c>
      <c r="D83" s="93">
        <v>12</v>
      </c>
      <c r="E83" s="93">
        <v>9</v>
      </c>
      <c r="F83" s="93">
        <v>11</v>
      </c>
    </row>
    <row r="84" spans="2:6">
      <c r="B84" s="89" t="s">
        <v>113</v>
      </c>
      <c r="C84" s="93">
        <v>10</v>
      </c>
      <c r="D84" s="93">
        <v>12</v>
      </c>
      <c r="E84" s="93">
        <v>9</v>
      </c>
      <c r="F84" s="93">
        <v>11</v>
      </c>
    </row>
    <row r="85" spans="2:6">
      <c r="B85" s="91" t="s">
        <v>183</v>
      </c>
      <c r="C85" s="93">
        <v>10</v>
      </c>
      <c r="D85" s="93">
        <v>12</v>
      </c>
      <c r="E85" s="93">
        <v>9</v>
      </c>
      <c r="F85" s="93">
        <v>11</v>
      </c>
    </row>
  </sheetData>
  <mergeCells count="2">
    <mergeCell ref="C5:D5"/>
    <mergeCell ref="E5:F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5</vt:i4>
      </vt:variant>
    </vt:vector>
  </HeadingPairs>
  <TitlesOfParts>
    <vt:vector size="5" baseType="lpstr">
      <vt:lpstr>ראשי</vt:lpstr>
      <vt:lpstr>ספורטאים</vt:lpstr>
      <vt:lpstr>הישגיות</vt:lpstr>
      <vt:lpstr>מאמנים</vt:lpstr>
      <vt:lpstr>פרמטרים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Alon Granot</dc:creator>
  <cp:lastModifiedBy>אפרת דמארי</cp:lastModifiedBy>
  <dcterms:created xsi:type="dcterms:W3CDTF">2025-01-08T00:37:11Z</dcterms:created>
  <dcterms:modified xsi:type="dcterms:W3CDTF">2025-02-12T10:40:39Z</dcterms:modified>
</cp:coreProperties>
</file>